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Il mio Drive\000_NZ\000_GePreV\"/>
    </mc:Choice>
  </mc:AlternateContent>
  <xr:revisionPtr revIDLastSave="0" documentId="13_ncr:1_{99A96588-033C-47FF-8C92-238EEE4DFB64}" xr6:coauthVersionLast="47" xr6:coauthVersionMax="47" xr10:uidLastSave="{00000000-0000-0000-0000-000000000000}"/>
  <bookViews>
    <workbookView xWindow="-19310" yWindow="-2190" windowWidth="19420" windowHeight="10420" xr2:uid="{D7EA4B05-E590-44A9-8AF4-8D7F132D3060}"/>
  </bookViews>
  <sheets>
    <sheet name="Definizioni - Procedura calcolo" sheetId="1" r:id="rId1"/>
    <sheet name="Calcoli" sheetId="4" state="hidden" r:id="rId2"/>
    <sheet name="Att.tà produttive" sheetId="2" r:id="rId3"/>
    <sheet name="RTV V.4 - UFFICI" sheetId="5" r:id="rId4"/>
    <sheet name="RTV V.5 - ALBERGHI" sheetId="6" r:id="rId5"/>
    <sheet name="RTV V.6 - AUTORIMESSA" sheetId="7" r:id="rId6"/>
    <sheet name="RTV V.7 - SCUOLE" sheetId="8" r:id="rId7"/>
    <sheet name="RTV V.8 - CENTRI COMM" sheetId="9" r:id="rId8"/>
    <sheet name="RTV V.9 - ASILI NIDO" sheetId="10" r:id="rId9"/>
    <sheet name="RTV V.10 - MUSEI" sheetId="11" r:id="rId10"/>
    <sheet name="RTV V.11 - OSPEDALI" sheetId="12" r:id="rId11"/>
    <sheet name="RTV V.12 - ED. TUTELATI" sheetId="13" r:id="rId12"/>
    <sheet name="RTV V.14 - CIVILE ABITAZIONE" sheetId="14" r:id="rId13"/>
    <sheet name="RTV V.15 - PUBBL SPETT" sheetId="15"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1" i="15" l="1"/>
  <c r="K53" i="15"/>
  <c r="K51" i="15"/>
  <c r="K49" i="15"/>
  <c r="K47" i="15"/>
  <c r="K45" i="15"/>
  <c r="F23" i="15"/>
  <c r="F22" i="15"/>
  <c r="F21" i="15"/>
  <c r="F20" i="15"/>
  <c r="F19" i="15"/>
  <c r="F18" i="15"/>
  <c r="F17" i="15"/>
  <c r="F16" i="15"/>
  <c r="F15" i="15"/>
  <c r="F14" i="15"/>
  <c r="F25" i="15" s="1"/>
  <c r="F10" i="15"/>
  <c r="F7" i="15"/>
  <c r="F9" i="15" s="1"/>
  <c r="N61" i="14"/>
  <c r="K53" i="14"/>
  <c r="K51" i="14"/>
  <c r="K49" i="14"/>
  <c r="K47" i="14"/>
  <c r="K45" i="14"/>
  <c r="F23" i="14"/>
  <c r="F22" i="14"/>
  <c r="F21" i="14"/>
  <c r="F20" i="14"/>
  <c r="F19" i="14"/>
  <c r="F18" i="14"/>
  <c r="F17" i="14"/>
  <c r="F16" i="14"/>
  <c r="F15" i="14"/>
  <c r="F14" i="14"/>
  <c r="F25" i="14" s="1"/>
  <c r="F10" i="14"/>
  <c r="F7" i="14"/>
  <c r="F9" i="14" s="1"/>
  <c r="N61" i="13"/>
  <c r="K53" i="13"/>
  <c r="K51" i="13"/>
  <c r="K49" i="13"/>
  <c r="K47" i="13"/>
  <c r="K45" i="13"/>
  <c r="F23" i="13"/>
  <c r="F22" i="13"/>
  <c r="F21" i="13"/>
  <c r="F20" i="13"/>
  <c r="F19" i="13"/>
  <c r="F18" i="13"/>
  <c r="F17" i="13"/>
  <c r="F16" i="13"/>
  <c r="F15" i="13"/>
  <c r="F14" i="13"/>
  <c r="F25" i="13" s="1"/>
  <c r="F10" i="13"/>
  <c r="F7" i="13"/>
  <c r="F9" i="13" s="1"/>
  <c r="N61" i="12"/>
  <c r="K53" i="12"/>
  <c r="K51" i="12"/>
  <c r="K49" i="12"/>
  <c r="K47" i="12"/>
  <c r="K45" i="12"/>
  <c r="F23" i="12"/>
  <c r="F22" i="12"/>
  <c r="F21" i="12"/>
  <c r="F20" i="12"/>
  <c r="F19" i="12"/>
  <c r="F18" i="12"/>
  <c r="F17" i="12"/>
  <c r="F16" i="12"/>
  <c r="F15" i="12"/>
  <c r="F14" i="12"/>
  <c r="F25" i="12" s="1"/>
  <c r="F10" i="12"/>
  <c r="F7" i="12"/>
  <c r="F9" i="12" s="1"/>
  <c r="N61" i="11"/>
  <c r="K53" i="11"/>
  <c r="K51" i="11"/>
  <c r="K49" i="11"/>
  <c r="K47" i="11"/>
  <c r="K45" i="11"/>
  <c r="F23" i="11"/>
  <c r="F22" i="11"/>
  <c r="F21" i="11"/>
  <c r="F20" i="11"/>
  <c r="F19" i="11"/>
  <c r="F18" i="11"/>
  <c r="F17" i="11"/>
  <c r="F16" i="11"/>
  <c r="F15" i="11"/>
  <c r="F14" i="11"/>
  <c r="F25" i="11" s="1"/>
  <c r="F10" i="11"/>
  <c r="F7" i="11"/>
  <c r="F9" i="11" s="1"/>
  <c r="N61" i="10"/>
  <c r="K53" i="10"/>
  <c r="K51" i="10"/>
  <c r="K49" i="10"/>
  <c r="K47" i="10"/>
  <c r="K45" i="10"/>
  <c r="F23" i="10"/>
  <c r="F22" i="10"/>
  <c r="F21" i="10"/>
  <c r="F20" i="10"/>
  <c r="F19" i="10"/>
  <c r="F18" i="10"/>
  <c r="F17" i="10"/>
  <c r="F16" i="10"/>
  <c r="F15" i="10"/>
  <c r="F14" i="10"/>
  <c r="F25" i="10" s="1"/>
  <c r="F10" i="10"/>
  <c r="F7" i="10"/>
  <c r="F9" i="10" s="1"/>
  <c r="N61" i="9"/>
  <c r="K53" i="9"/>
  <c r="K51" i="9"/>
  <c r="K49" i="9"/>
  <c r="K47" i="9"/>
  <c r="K45" i="9"/>
  <c r="F23" i="9"/>
  <c r="F22" i="9"/>
  <c r="F21" i="9"/>
  <c r="F20" i="9"/>
  <c r="F19" i="9"/>
  <c r="F18" i="9"/>
  <c r="F17" i="9"/>
  <c r="F16" i="9"/>
  <c r="F15" i="9"/>
  <c r="F14" i="9"/>
  <c r="F25" i="9" s="1"/>
  <c r="F10" i="9"/>
  <c r="F7" i="9"/>
  <c r="F9" i="9" s="1"/>
  <c r="N61" i="8"/>
  <c r="K53" i="8"/>
  <c r="K51" i="8"/>
  <c r="K49" i="8"/>
  <c r="K47" i="8"/>
  <c r="K45" i="8"/>
  <c r="F23" i="8"/>
  <c r="F22" i="8"/>
  <c r="F21" i="8"/>
  <c r="F20" i="8"/>
  <c r="F19" i="8"/>
  <c r="F18" i="8"/>
  <c r="F17" i="8"/>
  <c r="F16" i="8"/>
  <c r="F15" i="8"/>
  <c r="F14" i="8"/>
  <c r="F25" i="8" s="1"/>
  <c r="F10" i="8"/>
  <c r="F7" i="8"/>
  <c r="F9" i="8" s="1"/>
  <c r="N61" i="7"/>
  <c r="K53" i="7"/>
  <c r="K51" i="7"/>
  <c r="K49" i="7"/>
  <c r="K47" i="7"/>
  <c r="K45" i="7"/>
  <c r="F23" i="7"/>
  <c r="F22" i="7"/>
  <c r="F21" i="7"/>
  <c r="F20" i="7"/>
  <c r="F19" i="7"/>
  <c r="F18" i="7"/>
  <c r="F17" i="7"/>
  <c r="F16" i="7"/>
  <c r="F15" i="7"/>
  <c r="F14" i="7"/>
  <c r="F25" i="7" s="1"/>
  <c r="F10" i="7"/>
  <c r="F7" i="7"/>
  <c r="F9" i="7" s="1"/>
  <c r="N61" i="6"/>
  <c r="K53" i="6"/>
  <c r="K51" i="6"/>
  <c r="K49" i="6"/>
  <c r="K47" i="6"/>
  <c r="K45" i="6" s="1"/>
  <c r="F10" i="6" s="1"/>
  <c r="F23" i="6"/>
  <c r="F22" i="6"/>
  <c r="F21" i="6"/>
  <c r="F20" i="6"/>
  <c r="F19" i="6"/>
  <c r="F18" i="6"/>
  <c r="F17" i="6"/>
  <c r="F16" i="6"/>
  <c r="F15" i="6"/>
  <c r="F14" i="6"/>
  <c r="F25" i="6" s="1"/>
  <c r="F7" i="6"/>
  <c r="F9" i="6" s="1"/>
  <c r="F9" i="5"/>
  <c r="N61" i="5"/>
  <c r="K53" i="5"/>
  <c r="K51" i="5"/>
  <c r="K49" i="5"/>
  <c r="K47" i="5"/>
  <c r="K45" i="5"/>
  <c r="F10" i="5" s="1"/>
  <c r="F23" i="5"/>
  <c r="F22" i="5"/>
  <c r="F21" i="5"/>
  <c r="F20" i="5"/>
  <c r="F19" i="5"/>
  <c r="F18" i="5"/>
  <c r="F17" i="5"/>
  <c r="F16" i="5"/>
  <c r="F15" i="5"/>
  <c r="F14" i="5"/>
  <c r="F7" i="5"/>
  <c r="F26" i="15" l="1"/>
  <c r="F26" i="14"/>
  <c r="F26" i="13"/>
  <c r="F26" i="12"/>
  <c r="F26" i="11"/>
  <c r="F26" i="10"/>
  <c r="F26" i="9"/>
  <c r="F26" i="8"/>
  <c r="F26" i="7"/>
  <c r="F26" i="6"/>
  <c r="F25" i="5"/>
  <c r="F26" i="5" s="1"/>
  <c r="N55" i="15" l="1"/>
  <c r="N53" i="15" s="1"/>
  <c r="N51" i="15" s="1"/>
  <c r="N49" i="15" s="1"/>
  <c r="N47" i="15" s="1"/>
  <c r="N45" i="15" s="1"/>
  <c r="F27" i="15" s="1"/>
  <c r="N59" i="15"/>
  <c r="N57" i="15"/>
  <c r="N59" i="14"/>
  <c r="N57" i="14"/>
  <c r="N55" i="14"/>
  <c r="N53" i="14" s="1"/>
  <c r="N51" i="14" s="1"/>
  <c r="N49" i="14" s="1"/>
  <c r="N47" i="14" s="1"/>
  <c r="N45" i="14" s="1"/>
  <c r="F27" i="14" s="1"/>
  <c r="N53" i="13"/>
  <c r="N51" i="13"/>
  <c r="N49" i="13" s="1"/>
  <c r="N47" i="13" s="1"/>
  <c r="N45" i="13" s="1"/>
  <c r="F27" i="13" s="1"/>
  <c r="N59" i="13"/>
  <c r="N57" i="13"/>
  <c r="N55" i="13"/>
  <c r="N53" i="12"/>
  <c r="N51" i="12"/>
  <c r="N49" i="12" s="1"/>
  <c r="N47" i="12" s="1"/>
  <c r="N45" i="12" s="1"/>
  <c r="F27" i="12" s="1"/>
  <c r="N59" i="12"/>
  <c r="N57" i="12"/>
  <c r="N55" i="12"/>
  <c r="N53" i="11"/>
  <c r="N59" i="11"/>
  <c r="N57" i="11"/>
  <c r="N51" i="11"/>
  <c r="N49" i="11" s="1"/>
  <c r="N47" i="11" s="1"/>
  <c r="N45" i="11" s="1"/>
  <c r="F27" i="11" s="1"/>
  <c r="N55" i="11"/>
  <c r="N53" i="10"/>
  <c r="N51" i="10"/>
  <c r="N49" i="10" s="1"/>
  <c r="N47" i="10" s="1"/>
  <c r="N45" i="10" s="1"/>
  <c r="F27" i="10" s="1"/>
  <c r="N59" i="10"/>
  <c r="N57" i="10"/>
  <c r="N55" i="10"/>
  <c r="N53" i="9"/>
  <c r="N59" i="9"/>
  <c r="N51" i="9"/>
  <c r="N49" i="9" s="1"/>
  <c r="N47" i="9" s="1"/>
  <c r="N45" i="9" s="1"/>
  <c r="F27" i="9" s="1"/>
  <c r="N55" i="9"/>
  <c r="N57" i="9"/>
  <c r="N53" i="8"/>
  <c r="N49" i="8"/>
  <c r="N51" i="8"/>
  <c r="N59" i="8"/>
  <c r="N57" i="8"/>
  <c r="N47" i="8"/>
  <c r="N45" i="8" s="1"/>
  <c r="F27" i="8" s="1"/>
  <c r="N55" i="8"/>
  <c r="N53" i="7"/>
  <c r="N49" i="7"/>
  <c r="N51" i="7"/>
  <c r="N59" i="7"/>
  <c r="N57" i="7"/>
  <c r="N47" i="7"/>
  <c r="N45" i="7" s="1"/>
  <c r="F27" i="7" s="1"/>
  <c r="N55" i="7"/>
  <c r="N53" i="6"/>
  <c r="N59" i="6"/>
  <c r="N57" i="6"/>
  <c r="N51" i="6"/>
  <c r="N49" i="6" s="1"/>
  <c r="N47" i="6" s="1"/>
  <c r="N45" i="6" s="1"/>
  <c r="F27" i="6" s="1"/>
  <c r="N55" i="6"/>
  <c r="N59" i="5"/>
  <c r="N57" i="5" s="1"/>
  <c r="N55" i="5" s="1"/>
  <c r="N53" i="5" s="1"/>
  <c r="N51" i="5" s="1"/>
  <c r="N49" i="5" s="1"/>
  <c r="N47" i="5" s="1"/>
  <c r="N45" i="5" s="1"/>
  <c r="F27" i="5" s="1"/>
  <c r="F11" i="2" l="1"/>
  <c r="F27" i="2"/>
  <c r="F26" i="2"/>
  <c r="F25" i="2"/>
  <c r="F24" i="2"/>
  <c r="F23" i="2"/>
  <c r="F22" i="2"/>
  <c r="F21" i="2"/>
  <c r="F20" i="2"/>
  <c r="F19" i="2"/>
  <c r="F18" i="2"/>
  <c r="N65" i="2"/>
  <c r="K57" i="2"/>
  <c r="K55" i="2" s="1"/>
  <c r="K53" i="2" s="1"/>
  <c r="K51" i="2" s="1"/>
  <c r="K49" i="2" s="1"/>
  <c r="F14" i="2" s="1"/>
  <c r="F6" i="2"/>
  <c r="F7" i="2"/>
  <c r="F8" i="2"/>
  <c r="F9" i="2"/>
  <c r="F5" i="2"/>
  <c r="F29" i="2" l="1"/>
  <c r="F13" i="2"/>
  <c r="F30" i="2" l="1"/>
  <c r="N63" i="2" s="1"/>
  <c r="N61" i="2" l="1"/>
  <c r="N59" i="2" s="1"/>
  <c r="N57" i="2" s="1"/>
  <c r="N55" i="2" s="1"/>
  <c r="N53" i="2" s="1"/>
  <c r="N51" i="2" s="1"/>
  <c r="N49" i="2" s="1"/>
  <c r="F31" i="2" s="1"/>
</calcChain>
</file>

<file path=xl/sharedStrings.xml><?xml version="1.0" encoding="utf-8"?>
<sst xmlns="http://schemas.openxmlformats.org/spreadsheetml/2006/main" count="887" uniqueCount="104">
  <si>
    <t>Calcolo del carico di incendio specifico di progetto</t>
  </si>
  <si>
    <r>
      <t>Il valore del carico di incendio specifico di progetto (</t>
    </r>
    <r>
      <rPr>
        <b/>
        <sz val="11"/>
        <color theme="1"/>
        <rFont val="Aptos Narrow"/>
        <family val="2"/>
        <scheme val="minor"/>
      </rPr>
      <t>qf,d</t>
    </r>
    <r>
      <rPr>
        <sz val="11"/>
        <color theme="1"/>
        <rFont val="Aptos Narrow"/>
        <family val="2"/>
        <scheme val="minor"/>
      </rPr>
      <t>) è determinato secondo la seguente relazione</t>
    </r>
  </si>
  <si>
    <r>
      <t xml:space="preserve">Parametri per la definizione del fattore </t>
    </r>
    <r>
      <rPr>
        <sz val="11"/>
        <color theme="1"/>
        <rFont val="Aptos Narrow"/>
        <family val="2"/>
      </rPr>
      <t>δq1</t>
    </r>
  </si>
  <si>
    <t>Il carico di incendio specifico di progetto è il carico di incendio specifico corretto in base ai parametri indicatori del rischio di incendio del compartimento e dei fattori relativi alle misure di protezione presenti.
Per carico di incendio specifico deve intendersi il potenziale termico netto della totalità dei materiali combustibili contenuti in uno spazio, riferito all'unità di superficie.
Il valore del carico di incendio specifico di progetto è determinato secondo le indicazioni del programma "Claraf 3.0" disponibile al sito dei VV.F. ed in conformità al paragrafo S.2.9 del Codice di Prevenzione Incendi</t>
  </si>
  <si>
    <t>Definizioni</t>
  </si>
  <si>
    <r>
      <t xml:space="preserve">Parametri per la definizione del fattore </t>
    </r>
    <r>
      <rPr>
        <sz val="11"/>
        <color theme="1"/>
        <rFont val="Aptos Narrow"/>
        <family val="2"/>
      </rPr>
      <t>δq2</t>
    </r>
  </si>
  <si>
    <r>
      <t xml:space="preserve">Parametri per la definizione del fattore </t>
    </r>
    <r>
      <rPr>
        <sz val="11"/>
        <color theme="1"/>
        <rFont val="Aptos Narrow"/>
        <family val="2"/>
      </rPr>
      <t>δni</t>
    </r>
  </si>
  <si>
    <t>Note</t>
  </si>
  <si>
    <t>All’interno di tali intervalli può essere individuato il valore del coefficiente appropriato alla trattazione del caso in esame.</t>
  </si>
  <si>
    <t>Qualora, in alternativa all’equazione di cui sopra, si pervenga alla determinazione di qf attraverso una valutazione statistica del carico di incendio per la specifica attività, si deve far riferimento a valori con probabilità di superamento &lt; 20%. Considerazioni aggiuntive utili a tale scopo sono fornite nel paragrafo S.2.9.1 del Codice di Prevenzione Incendi.</t>
  </si>
  <si>
    <t>b. per attività con variabilità maggiori per quanto riguarda il mobilio o le merci in deposito, come ad esempio centri commerciali, grandi magazzini attività industriali è possibile scegliere un valore del coefficiente moltiplicativo compreso tra 1,20 e 1,75.</t>
  </si>
  <si>
    <t>Nell’appendice E della norma UNI EN 1991-1-2 è presente la tabella S.2-10 ove sono riportate le densità di carico di incendio per diverse destinazioni d’uso, sia come valore medio che come frattile 80%.</t>
  </si>
  <si>
    <t>Per calcolare il valore al frattile 80% del carico di incendio partendo da valori reperiti in letteratura tecnica, da considerare come valori medi, è necessario moltiplicare il valore medio per un coefficiente amplificativo, secondo i seguenti criteri:</t>
  </si>
  <si>
    <t>a. per attività con variabilità molto limitate per quanto riguarda il mobilio o le merci in deposito, come ad esempio abitazioni, alberghi, ospedali, uffici e scuole è possibile scegliere un valore del coefficiente moltiplicativo compreso tra 1,20 e 1,50;</t>
  </si>
  <si>
    <t>In caso di presenza di strutture portanti lignee nel compartimento va seguita la procedura di cui al paragrafo S.2.9.2 del Codice di Prevenzione Incendi</t>
  </si>
  <si>
    <t>1. Il contributo degli elementi strutturali di legno può essere determinato attraverso il seguente procedimento:</t>
  </si>
  <si>
    <t>a. si determina la classe del compartimento prescindendo inizialmente dalla presenza degli elementi strutturali lignei; tale classe, ai soli fini della determinazione di cui al successivo punto b, non potrà in ogni caso essere inferiore a 15 minuti;</t>
  </si>
  <si>
    <t>b. si calcola lo spessore di carbonizzazione degli elementi strutturali di legno
corrispondente alla classe determinata al punto precedente, adottando come
valori di riferimento della velocità di carbonizzazione quelli contenuti nella norma UNI EN 1995-1-2 “Progettazione delle strutture di legno - Parte 1–2: Regole generali - Progettazione strutturale contro l’incendio” di cui si riporta uno stralcio nella tabella S.2-11.</t>
  </si>
  <si>
    <t>In caso di elementi strutturali di legno dotati di rivestimenti protettivi antincendio si può procedere al calcolo dello spessore di carbonizzazione tenendo conto delle specifiche indicazioni fornite dalla norma UNI EN 1995-1-2.</t>
  </si>
  <si>
    <t>c. si determina definitivamente la classe del compartimento, tenendo anche conto del carico di incendio specifico relativo alle parti di elementi strutturali di legno corrispondenti allo spessore di cui al punto b. che hanno partecipato alla combustione.</t>
  </si>
  <si>
    <t>2. Per tipologie di legnami non espressamente riportate nella tabella S.2-11, ci si potrà regolare per analogia assumendo in ogni caso valori conservativi ai fini della sicurezza antincendio.</t>
  </si>
  <si>
    <t>Compartimento 1</t>
  </si>
  <si>
    <t>Carico di incendio specifico per più materiali</t>
  </si>
  <si>
    <t>Tipo di materiale</t>
  </si>
  <si>
    <t>Quantità [Kg]</t>
  </si>
  <si>
    <t>ψ</t>
  </si>
  <si>
    <t>m</t>
  </si>
  <si>
    <t>gi x Hi x mi x ψi</t>
  </si>
  <si>
    <t>[MJ/mq] o [MJ/kg]</t>
  </si>
  <si>
    <t>inserire materiale 1</t>
  </si>
  <si>
    <t>inserire materiale 2</t>
  </si>
  <si>
    <t>inserire materiale 3</t>
  </si>
  <si>
    <t>inserire materiale 4</t>
  </si>
  <si>
    <t>inserire materiale 5</t>
  </si>
  <si>
    <t>(*) aggiungere righe se necessario</t>
  </si>
  <si>
    <t>Fatto salvo quanto indicato al comma 6 del paragrafo S.2.5, lo spazio di riferimento generalmente coincide con il compartimento antincendio considerato e il carico di incendio specifico è quindi riferito alla superficie lorda del piano del compartimento stesso, nell’ipotesi di una distribuzione sufficientemente uniforme del carico di incendio.</t>
  </si>
  <si>
    <t>In caso di marcata e ben identificata distribuzione disomogenea del carico di incendio, il valore del carico d’incendio specifico qf è riferito anche all’effettiva distribuzione dello stesso.</t>
  </si>
  <si>
    <t>Totale  [MJ]</t>
  </si>
  <si>
    <t>Superficie del compartimento 1 [mq]</t>
  </si>
  <si>
    <t>δq1</t>
  </si>
  <si>
    <t>δq2</t>
  </si>
  <si>
    <t>Fino a 500 mq</t>
  </si>
  <si>
    <t>Fino a 1.000 mq</t>
  </si>
  <si>
    <t>Fino a 2.500 mq</t>
  </si>
  <si>
    <t>Fino a 5.000 mq</t>
  </si>
  <si>
    <t>Fino a 10.000 mq</t>
  </si>
  <si>
    <t>Sopra i 10.000 mq</t>
  </si>
  <si>
    <t>FINO A 200</t>
  </si>
  <si>
    <t>FINO A 300</t>
  </si>
  <si>
    <t>FINO A 450</t>
  </si>
  <si>
    <t>FINO A 600</t>
  </si>
  <si>
    <t>FINO A 900</t>
  </si>
  <si>
    <t>FINO A 1200</t>
  </si>
  <si>
    <t>FINO A 1800</t>
  </si>
  <si>
    <t>FINO A 2400</t>
  </si>
  <si>
    <t>SUPERIORE A 2400</t>
  </si>
  <si>
    <t>0.8</t>
  </si>
  <si>
    <t>Definizione del fattore δq2 (scegliere dal menù a tendina)</t>
  </si>
  <si>
    <t>Definizione del fattore δq1 (automatico in base alla superficie del compartimento)</t>
  </si>
  <si>
    <t>Misura antincendio minima</t>
  </si>
  <si>
    <t>δni</t>
  </si>
  <si>
    <t>Controllo dell'incendio (LDP III)</t>
  </si>
  <si>
    <t>Rete idranti con protezione interna</t>
  </si>
  <si>
    <t>δn1</t>
  </si>
  <si>
    <t>SI</t>
  </si>
  <si>
    <t>NO</t>
  </si>
  <si>
    <t>Rete idranti con protezione interna ed esterna</t>
  </si>
  <si>
    <t>δn2</t>
  </si>
  <si>
    <t>Controllo dell'incendio (LDP IV)</t>
  </si>
  <si>
    <t>Sistema automatico ad acqua o schiuma e rete idranti con protezione interna</t>
  </si>
  <si>
    <t>δn3</t>
  </si>
  <si>
    <t>δn4</t>
  </si>
  <si>
    <t>δn5</t>
  </si>
  <si>
    <t>δn6</t>
  </si>
  <si>
    <t>Altro sistema automatico e rete idranti con protezione interna</t>
  </si>
  <si>
    <t>Sistema automatico ad acqua o schiuma e rete idranti con protezione interna ed esterna</t>
  </si>
  <si>
    <t>Altro sistema automatico e rete idranti con protezione interna ed esterna</t>
  </si>
  <si>
    <t>δn7</t>
  </si>
  <si>
    <t>Gestione della sicurezza antincendio (*)</t>
  </si>
  <si>
    <t>Controllo di fumi e calore (LDP III)</t>
  </si>
  <si>
    <t>δn8</t>
  </si>
  <si>
    <t>δn9</t>
  </si>
  <si>
    <t>δn10</t>
  </si>
  <si>
    <t>Rivelazione ed allarme (LDP III)</t>
  </si>
  <si>
    <t>Operatività antincendio (LDP IV)</t>
  </si>
  <si>
    <t>(*) Gli addetti antincendio devono garantire la presenza continuativa durante le 24 ore.</t>
  </si>
  <si>
    <r>
      <t xml:space="preserve">Valore </t>
    </r>
    <r>
      <rPr>
        <sz val="11"/>
        <color theme="1"/>
        <rFont val="Aptos Narrow"/>
        <family val="2"/>
      </rPr>
      <t>δn</t>
    </r>
  </si>
  <si>
    <t>Valore qf,d</t>
  </si>
  <si>
    <t>Valore del carico di incendio qf [MJ/mq]</t>
  </si>
  <si>
    <t>Classe di resistenza al fuoco (Tab. S.2-3)</t>
  </si>
  <si>
    <t>Uffici - Materiale vario</t>
  </si>
  <si>
    <t>Valore medio [MJ/mq]</t>
  </si>
  <si>
    <t>Autorimesse - Materiale vario</t>
  </si>
  <si>
    <t>Scuole - Materiale vario</t>
  </si>
  <si>
    <t>Centri commerciali - Materiale vario</t>
  </si>
  <si>
    <t>Frattile</t>
  </si>
  <si>
    <t>Asili nido - Materiale vario</t>
  </si>
  <si>
    <t>Musei - Materiale vario</t>
  </si>
  <si>
    <t>Edifici tutelati - Materiale vario</t>
  </si>
  <si>
    <t>Civile abitazione - Materiale vario</t>
  </si>
  <si>
    <t>Ospedali (stanza) - Materiale vario</t>
  </si>
  <si>
    <t>Alberghi (stanza) - Materiale vario</t>
  </si>
  <si>
    <t>Pubblico spettacolo - Teatri (cinema)- Materiale vario</t>
  </si>
  <si>
    <t>https://www.vigilfuoco.it/aspx/notizia.aspx?codnews=33487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</si>
</sst>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theme="1"/>
      <name val="Aptos Narrow"/>
      <family val="2"/>
    </font>
    <font>
      <sz val="8"/>
      <name val="Aptos Narrow"/>
      <family val="2"/>
      <scheme val="minor"/>
    </font>
    <font>
      <u/>
      <sz val="11"/>
      <color theme="10"/>
      <name val="Aptos Narrow"/>
      <family val="2"/>
      <scheme val="minor"/>
    </font>
  </fonts>
  <fills count="7">
    <fill>
      <patternFill patternType="none"/>
    </fill>
    <fill>
      <patternFill patternType="gray125"/>
    </fill>
    <fill>
      <patternFill patternType="solid">
        <fgColor theme="6"/>
        <bgColor indexed="64"/>
      </patternFill>
    </fill>
    <fill>
      <patternFill patternType="solid">
        <fgColor rgb="FF28A83A"/>
        <bgColor indexed="64"/>
      </patternFill>
    </fill>
    <fill>
      <patternFill patternType="solid">
        <fgColor theme="6" tint="0.79998168889431442"/>
        <bgColor indexed="64"/>
      </patternFill>
    </fill>
    <fill>
      <patternFill patternType="solid">
        <fgColor theme="9"/>
        <bgColor indexed="64"/>
      </patternFill>
    </fill>
    <fill>
      <patternFill patternType="solid">
        <fgColor theme="6" tint="0.59999389629810485"/>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0" fontId="0" fillId="0" borderId="0" xfId="0"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2" fillId="4" borderId="12" xfId="0" applyFont="1" applyFill="1" applyBorder="1" applyAlignment="1">
      <alignment horizontal="center"/>
    </xf>
    <xf numFmtId="0" fontId="2" fillId="4" borderId="1" xfId="0" applyFont="1" applyFill="1" applyBorder="1" applyAlignment="1">
      <alignment horizontal="center"/>
    </xf>
    <xf numFmtId="0" fontId="0" fillId="0" borderId="0" xfId="0" applyAlignment="1">
      <alignment vertical="top"/>
    </xf>
    <xf numFmtId="0" fontId="0" fillId="0" borderId="22" xfId="0" applyBorder="1" applyAlignment="1">
      <alignment horizontal="center" vertical="top"/>
    </xf>
    <xf numFmtId="0" fontId="2" fillId="0" borderId="22" xfId="0" applyFont="1" applyBorder="1" applyAlignment="1">
      <alignment horizontal="center" vertical="top"/>
    </xf>
    <xf numFmtId="0" fontId="0" fillId="0" borderId="17" xfId="0" applyBorder="1" applyAlignment="1">
      <alignment horizontal="center" vertical="top"/>
    </xf>
    <xf numFmtId="0" fontId="0" fillId="4" borderId="19" xfId="0" applyFill="1" applyBorder="1" applyAlignment="1">
      <alignment horizontal="center" vertical="top"/>
    </xf>
    <xf numFmtId="0" fontId="0" fillId="0" borderId="0" xfId="0" applyAlignment="1">
      <alignment horizontal="center" vertical="top"/>
    </xf>
    <xf numFmtId="0" fontId="0" fillId="0" borderId="21" xfId="0" applyBorder="1" applyAlignment="1">
      <alignment vertical="top"/>
    </xf>
    <xf numFmtId="0" fontId="0" fillId="0" borderId="21" xfId="0" applyBorder="1" applyAlignment="1">
      <alignment horizontal="center" vertical="top"/>
    </xf>
    <xf numFmtId="0" fontId="0" fillId="0" borderId="16" xfId="0" applyBorder="1" applyAlignment="1">
      <alignment horizontal="center" vertical="top"/>
    </xf>
    <xf numFmtId="0" fontId="0" fillId="4" borderId="20" xfId="0" applyFill="1" applyBorder="1" applyAlignment="1">
      <alignment horizontal="center" vertical="top"/>
    </xf>
    <xf numFmtId="0" fontId="0" fillId="0" borderId="10" xfId="0" applyBorder="1" applyAlignment="1">
      <alignment vertical="top"/>
    </xf>
    <xf numFmtId="0" fontId="0" fillId="4" borderId="15" xfId="0" applyFill="1" applyBorder="1" applyAlignment="1">
      <alignment vertical="top"/>
    </xf>
    <xf numFmtId="0" fontId="0" fillId="4" borderId="12" xfId="0" applyFill="1" applyBorder="1" applyAlignment="1">
      <alignment horizontal="center" vertical="top"/>
    </xf>
    <xf numFmtId="0" fontId="2" fillId="4" borderId="13" xfId="0" applyFont="1" applyFill="1" applyBorder="1" applyAlignment="1">
      <alignment vertical="top"/>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0" borderId="24" xfId="0" applyFont="1" applyBorder="1" applyAlignment="1">
      <alignment horizontal="center" vertical="top"/>
    </xf>
    <xf numFmtId="0" fontId="0" fillId="0" borderId="21" xfId="0" applyBorder="1" applyAlignment="1">
      <alignment horizontal="center" vertical="center"/>
    </xf>
    <xf numFmtId="2" fontId="0" fillId="4" borderId="12" xfId="0" applyNumberFormat="1" applyFill="1" applyBorder="1" applyAlignment="1">
      <alignment horizontal="center" vertical="top"/>
    </xf>
    <xf numFmtId="2" fontId="0" fillId="5" borderId="12" xfId="0" applyNumberFormat="1" applyFill="1" applyBorder="1" applyAlignment="1">
      <alignment horizontal="center" vertical="top"/>
    </xf>
    <xf numFmtId="0" fontId="4" fillId="0" borderId="2" xfId="1" applyFill="1" applyBorder="1" applyAlignment="1">
      <alignment horizontal="left" vertical="top" wrapText="1"/>
    </xf>
    <xf numFmtId="0" fontId="4" fillId="0" borderId="3" xfId="1"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xf>
    <xf numFmtId="0" fontId="0" fillId="0" borderId="11" xfId="0" applyBorder="1" applyAlignment="1">
      <alignment horizontal="left" vertical="top"/>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2" fillId="0" borderId="4"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9" xfId="0" applyFont="1" applyBorder="1" applyAlignment="1">
      <alignment horizontal="center" vertical="top"/>
    </xf>
    <xf numFmtId="0" fontId="0" fillId="2" borderId="1" xfId="0" applyFill="1" applyBorder="1" applyAlignment="1">
      <alignment horizontal="center" vertical="top"/>
    </xf>
    <xf numFmtId="0" fontId="0" fillId="2" borderId="2" xfId="0" applyFill="1" applyBorder="1" applyAlignment="1">
      <alignment horizontal="center" vertical="top"/>
    </xf>
    <xf numFmtId="0" fontId="0" fillId="2" borderId="3" xfId="0" applyFill="1" applyBorder="1" applyAlignment="1">
      <alignment horizontal="center" vertical="top"/>
    </xf>
    <xf numFmtId="0" fontId="0" fillId="3" borderId="1" xfId="0" applyFill="1" applyBorder="1" applyAlignment="1">
      <alignment horizontal="center" vertical="top"/>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4" borderId="1" xfId="0" applyFill="1" applyBorder="1" applyAlignment="1">
      <alignment horizontal="center" vertical="top"/>
    </xf>
    <xf numFmtId="0" fontId="0" fillId="4" borderId="2" xfId="0" applyFill="1" applyBorder="1" applyAlignment="1">
      <alignment horizontal="center" vertical="top"/>
    </xf>
    <xf numFmtId="0" fontId="0" fillId="4" borderId="3" xfId="0" applyFill="1" applyBorder="1" applyAlignment="1">
      <alignment horizontal="center" vertical="top"/>
    </xf>
    <xf numFmtId="0" fontId="2" fillId="4" borderId="1" xfId="0" applyFont="1" applyFill="1" applyBorder="1" applyAlignment="1">
      <alignment horizontal="center" vertical="top"/>
    </xf>
    <xf numFmtId="0" fontId="2" fillId="4" borderId="3" xfId="0" applyFont="1" applyFill="1" applyBorder="1" applyAlignment="1">
      <alignment horizontal="center" vertical="top"/>
    </xf>
    <xf numFmtId="0" fontId="2" fillId="4" borderId="4" xfId="0" applyFont="1" applyFill="1" applyBorder="1" applyAlignment="1">
      <alignment horizontal="center" vertical="top"/>
    </xf>
    <xf numFmtId="0" fontId="2" fillId="4" borderId="5" xfId="0" applyFont="1" applyFill="1" applyBorder="1" applyAlignment="1">
      <alignment horizontal="center" vertical="top"/>
    </xf>
    <xf numFmtId="0" fontId="2" fillId="4" borderId="6" xfId="0" applyFont="1" applyFill="1" applyBorder="1" applyAlignment="1">
      <alignment horizontal="center" vertical="top"/>
    </xf>
    <xf numFmtId="0" fontId="0" fillId="4" borderId="4" xfId="0" applyFill="1" applyBorder="1" applyAlignment="1">
      <alignment horizontal="center" vertical="top"/>
    </xf>
    <xf numFmtId="0" fontId="0" fillId="4" borderId="5" xfId="0" applyFill="1" applyBorder="1" applyAlignment="1">
      <alignment horizontal="center" vertical="top"/>
    </xf>
    <xf numFmtId="0" fontId="0" fillId="4" borderId="6" xfId="0" applyFill="1" applyBorder="1" applyAlignment="1">
      <alignment horizontal="center" vertical="top"/>
    </xf>
    <xf numFmtId="0" fontId="0" fillId="0" borderId="21" xfId="0" applyBorder="1" applyAlignment="1">
      <alignment horizontal="left" vertical="top" wrapText="1"/>
    </xf>
    <xf numFmtId="0" fontId="0" fillId="0" borderId="23" xfId="0" applyBorder="1" applyAlignment="1">
      <alignment horizontal="left" vertical="center"/>
    </xf>
    <xf numFmtId="0" fontId="0" fillId="0" borderId="22" xfId="0" applyBorder="1" applyAlignment="1">
      <alignment horizontal="left" vertical="center"/>
    </xf>
    <xf numFmtId="0" fontId="0" fillId="0" borderId="25" xfId="0" applyBorder="1" applyAlignment="1">
      <alignment horizontal="left" vertical="center"/>
    </xf>
    <xf numFmtId="0" fontId="0" fillId="0" borderId="18" xfId="0" applyBorder="1" applyAlignment="1">
      <alignment horizontal="left" vertical="top"/>
    </xf>
    <xf numFmtId="0" fontId="0" fillId="5" borderId="1" xfId="0" applyFill="1" applyBorder="1" applyAlignment="1">
      <alignment horizontal="center" vertical="top"/>
    </xf>
    <xf numFmtId="0" fontId="0" fillId="5" borderId="2" xfId="0" applyFill="1" applyBorder="1" applyAlignment="1">
      <alignment horizontal="center" vertical="top"/>
    </xf>
    <xf numFmtId="0" fontId="0" fillId="5" borderId="3" xfId="0" applyFill="1" applyBorder="1" applyAlignment="1">
      <alignment horizontal="center" vertical="top"/>
    </xf>
    <xf numFmtId="0" fontId="0" fillId="0" borderId="21" xfId="0" applyBorder="1" applyAlignment="1">
      <alignment horizontal="left" vertical="center" wrapText="1"/>
    </xf>
    <xf numFmtId="0" fontId="0" fillId="0" borderId="26" xfId="0" applyBorder="1" applyAlignment="1">
      <alignment horizontal="center" vertical="top"/>
    </xf>
    <xf numFmtId="0" fontId="0" fillId="0" borderId="27" xfId="0" applyBorder="1" applyAlignment="1">
      <alignment horizontal="center" vertical="top"/>
    </xf>
    <xf numFmtId="0" fontId="0" fillId="0" borderId="28" xfId="0" applyBorder="1" applyAlignment="1">
      <alignment horizontal="center" vertical="top"/>
    </xf>
    <xf numFmtId="0" fontId="0" fillId="0" borderId="16" xfId="0"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cellXfs>
  <cellStyles count="2">
    <cellStyle name="Collegamento ipertestuale" xfId="1" builtinId="8"/>
    <cellStyle name="Normale" xfId="0" builtinId="0"/>
  </cellStyles>
  <dxfs count="0"/>
  <tableStyles count="0" defaultTableStyle="TableStyleMedium2" defaultPivotStyle="PivotStyleLight16"/>
  <colors>
    <mruColors>
      <color rgb="FFB1EDBA"/>
      <color rgb="FF28A83A"/>
      <color rgb="FF1F83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9526</xdr:colOff>
      <xdr:row>5</xdr:row>
      <xdr:rowOff>15875</xdr:rowOff>
    </xdr:from>
    <xdr:to>
      <xdr:col>5</xdr:col>
      <xdr:colOff>15876</xdr:colOff>
      <xdr:row>6</xdr:row>
      <xdr:rowOff>186106</xdr:rowOff>
    </xdr:to>
    <xdr:pic>
      <xdr:nvPicPr>
        <xdr:cNvPr id="2" name="Immagine 1">
          <a:extLst>
            <a:ext uri="{FF2B5EF4-FFF2-40B4-BE49-F238E27FC236}">
              <a16:creationId xmlns:a16="http://schemas.microsoft.com/office/drawing/2014/main" id="{CDD181F3-5988-4CC3-1495-1461E791D987}"/>
            </a:ext>
          </a:extLst>
        </xdr:cNvPr>
        <xdr:cNvPicPr>
          <a:picLocks noChangeAspect="1"/>
        </xdr:cNvPicPr>
      </xdr:nvPicPr>
      <xdr:blipFill>
        <a:blip xmlns:r="http://schemas.openxmlformats.org/officeDocument/2006/relationships" r:embed="rId1"/>
        <a:stretch>
          <a:fillRect/>
        </a:stretch>
      </xdr:blipFill>
      <xdr:spPr>
        <a:xfrm>
          <a:off x="1565276" y="2320925"/>
          <a:ext cx="1917700" cy="360731"/>
        </a:xfrm>
        <a:prstGeom prst="rect">
          <a:avLst/>
        </a:prstGeom>
      </xdr:spPr>
    </xdr:pic>
    <xdr:clientData/>
  </xdr:twoCellAnchor>
  <xdr:twoCellAnchor editAs="oneCell">
    <xdr:from>
      <xdr:col>0</xdr:col>
      <xdr:colOff>41275</xdr:colOff>
      <xdr:row>7</xdr:row>
      <xdr:rowOff>72701</xdr:rowOff>
    </xdr:from>
    <xdr:to>
      <xdr:col>7</xdr:col>
      <xdr:colOff>377961</xdr:colOff>
      <xdr:row>50</xdr:row>
      <xdr:rowOff>73026</xdr:rowOff>
    </xdr:to>
    <xdr:pic>
      <xdr:nvPicPr>
        <xdr:cNvPr id="3" name="Immagine 2">
          <a:extLst>
            <a:ext uri="{FF2B5EF4-FFF2-40B4-BE49-F238E27FC236}">
              <a16:creationId xmlns:a16="http://schemas.microsoft.com/office/drawing/2014/main" id="{30056457-4FA6-0EB1-FAF6-E05161A09C68}"/>
            </a:ext>
          </a:extLst>
        </xdr:cNvPr>
        <xdr:cNvPicPr>
          <a:picLocks noChangeAspect="1"/>
        </xdr:cNvPicPr>
      </xdr:nvPicPr>
      <xdr:blipFill>
        <a:blip xmlns:r="http://schemas.openxmlformats.org/officeDocument/2006/relationships" r:embed="rId2"/>
        <a:stretch>
          <a:fillRect/>
        </a:stretch>
      </xdr:blipFill>
      <xdr:spPr>
        <a:xfrm>
          <a:off x="41275" y="2758751"/>
          <a:ext cx="5137286" cy="8179125"/>
        </a:xfrm>
        <a:prstGeom prst="rect">
          <a:avLst/>
        </a:prstGeom>
      </xdr:spPr>
    </xdr:pic>
    <xdr:clientData/>
  </xdr:twoCellAnchor>
  <xdr:twoCellAnchor editAs="oneCell">
    <xdr:from>
      <xdr:col>0</xdr:col>
      <xdr:colOff>161925</xdr:colOff>
      <xdr:row>52</xdr:row>
      <xdr:rowOff>69015</xdr:rowOff>
    </xdr:from>
    <xdr:to>
      <xdr:col>7</xdr:col>
      <xdr:colOff>250825</xdr:colOff>
      <xdr:row>57</xdr:row>
      <xdr:rowOff>169227</xdr:rowOff>
    </xdr:to>
    <xdr:pic>
      <xdr:nvPicPr>
        <xdr:cNvPr id="4" name="Immagine 3">
          <a:extLst>
            <a:ext uri="{FF2B5EF4-FFF2-40B4-BE49-F238E27FC236}">
              <a16:creationId xmlns:a16="http://schemas.microsoft.com/office/drawing/2014/main" id="{3F6A7FA7-6D6C-8580-EABD-30C3F46D4ED0}"/>
            </a:ext>
          </a:extLst>
        </xdr:cNvPr>
        <xdr:cNvPicPr>
          <a:picLocks noChangeAspect="1"/>
        </xdr:cNvPicPr>
      </xdr:nvPicPr>
      <xdr:blipFill>
        <a:blip xmlns:r="http://schemas.openxmlformats.org/officeDocument/2006/relationships" r:embed="rId3"/>
        <a:stretch>
          <a:fillRect/>
        </a:stretch>
      </xdr:blipFill>
      <xdr:spPr>
        <a:xfrm>
          <a:off x="161925" y="11365665"/>
          <a:ext cx="4899025" cy="1049537"/>
        </a:xfrm>
        <a:prstGeom prst="rect">
          <a:avLst/>
        </a:prstGeom>
      </xdr:spPr>
    </xdr:pic>
    <xdr:clientData/>
  </xdr:twoCellAnchor>
  <xdr:twoCellAnchor editAs="oneCell">
    <xdr:from>
      <xdr:col>0</xdr:col>
      <xdr:colOff>158750</xdr:colOff>
      <xdr:row>59</xdr:row>
      <xdr:rowOff>35328</xdr:rowOff>
    </xdr:from>
    <xdr:to>
      <xdr:col>7</xdr:col>
      <xdr:colOff>228600</xdr:colOff>
      <xdr:row>67</xdr:row>
      <xdr:rowOff>187640</xdr:rowOff>
    </xdr:to>
    <xdr:pic>
      <xdr:nvPicPr>
        <xdr:cNvPr id="5" name="Immagine 4">
          <a:extLst>
            <a:ext uri="{FF2B5EF4-FFF2-40B4-BE49-F238E27FC236}">
              <a16:creationId xmlns:a16="http://schemas.microsoft.com/office/drawing/2014/main" id="{75B0C8CC-9C21-E263-E8E0-327C8A522718}"/>
            </a:ext>
          </a:extLst>
        </xdr:cNvPr>
        <xdr:cNvPicPr>
          <a:picLocks noChangeAspect="1"/>
        </xdr:cNvPicPr>
      </xdr:nvPicPr>
      <xdr:blipFill>
        <a:blip xmlns:r="http://schemas.openxmlformats.org/officeDocument/2006/relationships" r:embed="rId4"/>
        <a:stretch>
          <a:fillRect/>
        </a:stretch>
      </xdr:blipFill>
      <xdr:spPr>
        <a:xfrm>
          <a:off x="158750" y="12690878"/>
          <a:ext cx="4870450" cy="1676312"/>
        </a:xfrm>
        <a:prstGeom prst="rect">
          <a:avLst/>
        </a:prstGeom>
      </xdr:spPr>
    </xdr:pic>
    <xdr:clientData/>
  </xdr:twoCellAnchor>
  <xdr:twoCellAnchor editAs="oneCell">
    <xdr:from>
      <xdr:col>0</xdr:col>
      <xdr:colOff>168276</xdr:colOff>
      <xdr:row>69</xdr:row>
      <xdr:rowOff>30062</xdr:rowOff>
    </xdr:from>
    <xdr:to>
      <xdr:col>7</xdr:col>
      <xdr:colOff>209550</xdr:colOff>
      <xdr:row>85</xdr:row>
      <xdr:rowOff>186600</xdr:rowOff>
    </xdr:to>
    <xdr:pic>
      <xdr:nvPicPr>
        <xdr:cNvPr id="6" name="Immagine 5">
          <a:extLst>
            <a:ext uri="{FF2B5EF4-FFF2-40B4-BE49-F238E27FC236}">
              <a16:creationId xmlns:a16="http://schemas.microsoft.com/office/drawing/2014/main" id="{7B733EEF-A9FD-591B-B874-14F042636BD0}"/>
            </a:ext>
          </a:extLst>
        </xdr:cNvPr>
        <xdr:cNvPicPr>
          <a:picLocks noChangeAspect="1"/>
        </xdr:cNvPicPr>
      </xdr:nvPicPr>
      <xdr:blipFill>
        <a:blip xmlns:r="http://schemas.openxmlformats.org/officeDocument/2006/relationships" r:embed="rId5"/>
        <a:stretch>
          <a:fillRect/>
        </a:stretch>
      </xdr:blipFill>
      <xdr:spPr>
        <a:xfrm>
          <a:off x="168276" y="14616012"/>
          <a:ext cx="4851399" cy="3198188"/>
        </a:xfrm>
        <a:prstGeom prst="rect">
          <a:avLst/>
        </a:prstGeom>
      </xdr:spPr>
    </xdr:pic>
    <xdr:clientData/>
  </xdr:twoCellAnchor>
  <xdr:twoCellAnchor editAs="oneCell">
    <xdr:from>
      <xdr:col>0</xdr:col>
      <xdr:colOff>66675</xdr:colOff>
      <xdr:row>93</xdr:row>
      <xdr:rowOff>15874</xdr:rowOff>
    </xdr:from>
    <xdr:to>
      <xdr:col>7</xdr:col>
      <xdr:colOff>567948</xdr:colOff>
      <xdr:row>93</xdr:row>
      <xdr:rowOff>2095499</xdr:rowOff>
    </xdr:to>
    <xdr:pic>
      <xdr:nvPicPr>
        <xdr:cNvPr id="7" name="Immagine 6">
          <a:extLst>
            <a:ext uri="{FF2B5EF4-FFF2-40B4-BE49-F238E27FC236}">
              <a16:creationId xmlns:a16="http://schemas.microsoft.com/office/drawing/2014/main" id="{BF94FEE5-2880-BFA2-F687-6E1D58E87085}"/>
            </a:ext>
          </a:extLst>
        </xdr:cNvPr>
        <xdr:cNvPicPr>
          <a:picLocks noChangeAspect="1"/>
        </xdr:cNvPicPr>
      </xdr:nvPicPr>
      <xdr:blipFill>
        <a:blip xmlns:r="http://schemas.openxmlformats.org/officeDocument/2006/relationships" r:embed="rId6"/>
        <a:stretch>
          <a:fillRect/>
        </a:stretch>
      </xdr:blipFill>
      <xdr:spPr>
        <a:xfrm>
          <a:off x="66675" y="21555074"/>
          <a:ext cx="5308223" cy="2079625"/>
        </a:xfrm>
        <a:prstGeom prst="rect">
          <a:avLst/>
        </a:prstGeom>
      </xdr:spPr>
    </xdr:pic>
    <xdr:clientData/>
  </xdr:twoCellAnchor>
  <xdr:twoCellAnchor editAs="oneCell">
    <xdr:from>
      <xdr:col>0</xdr:col>
      <xdr:colOff>41276</xdr:colOff>
      <xdr:row>101</xdr:row>
      <xdr:rowOff>15875</xdr:rowOff>
    </xdr:from>
    <xdr:to>
      <xdr:col>7</xdr:col>
      <xdr:colOff>608623</xdr:colOff>
      <xdr:row>101</xdr:row>
      <xdr:rowOff>1577655</xdr:rowOff>
    </xdr:to>
    <xdr:pic>
      <xdr:nvPicPr>
        <xdr:cNvPr id="8" name="Immagine 7">
          <a:extLst>
            <a:ext uri="{FF2B5EF4-FFF2-40B4-BE49-F238E27FC236}">
              <a16:creationId xmlns:a16="http://schemas.microsoft.com/office/drawing/2014/main" id="{998B481D-9FCC-BB0B-4AFE-10177B226D37}"/>
            </a:ext>
          </a:extLst>
        </xdr:cNvPr>
        <xdr:cNvPicPr>
          <a:picLocks noChangeAspect="1"/>
        </xdr:cNvPicPr>
      </xdr:nvPicPr>
      <xdr:blipFill>
        <a:blip xmlns:r="http://schemas.openxmlformats.org/officeDocument/2006/relationships" r:embed="rId7"/>
        <a:stretch>
          <a:fillRect/>
        </a:stretch>
      </xdr:blipFill>
      <xdr:spPr>
        <a:xfrm>
          <a:off x="41276" y="27276425"/>
          <a:ext cx="5380647" cy="156178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vigilfuoco.it/aspx/notizia.aspx?codnews=334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44AD4-4608-4D77-A42F-07872454E6BF}">
  <dimension ref="A1:H104"/>
  <sheetViews>
    <sheetView tabSelected="1" topLeftCell="A102" workbookViewId="0">
      <selection sqref="A1:H1"/>
    </sheetView>
  </sheetViews>
  <sheetFormatPr defaultRowHeight="15" x14ac:dyDescent="0.25"/>
  <cols>
    <col min="1" max="1" width="14.140625" customWidth="1"/>
    <col min="2" max="2" width="10.42578125" customWidth="1"/>
    <col min="4" max="4" width="10.42578125" customWidth="1"/>
    <col min="7" max="7" width="9.5703125" customWidth="1"/>
    <col min="8" max="8" width="10.140625" customWidth="1"/>
  </cols>
  <sheetData>
    <row r="1" spans="1:8" ht="15.75" thickBot="1" x14ac:dyDescent="0.3">
      <c r="A1" s="39" t="s">
        <v>0</v>
      </c>
      <c r="B1" s="40"/>
      <c r="C1" s="40"/>
      <c r="D1" s="40"/>
      <c r="E1" s="40"/>
      <c r="F1" s="40"/>
      <c r="G1" s="40"/>
      <c r="H1" s="41"/>
    </row>
    <row r="2" spans="1:8" ht="15.75" thickBot="1" x14ac:dyDescent="0.3">
      <c r="A2" s="50" t="s">
        <v>4</v>
      </c>
      <c r="B2" s="51"/>
      <c r="C2" s="51"/>
      <c r="D2" s="51"/>
      <c r="E2" s="51"/>
      <c r="F2" s="51"/>
      <c r="G2" s="51"/>
      <c r="H2" s="52"/>
    </row>
    <row r="3" spans="1:8" ht="119.25" customHeight="1" thickBot="1" x14ac:dyDescent="0.3">
      <c r="A3" s="42" t="s">
        <v>3</v>
      </c>
      <c r="B3" s="43"/>
      <c r="C3" s="43"/>
      <c r="D3" s="43"/>
      <c r="E3" s="43"/>
      <c r="F3" s="43"/>
      <c r="G3" s="43"/>
      <c r="H3" s="44"/>
    </row>
    <row r="4" spans="1:8" ht="15.75" thickBot="1" x14ac:dyDescent="0.3">
      <c r="A4" s="28" t="s">
        <v>103</v>
      </c>
      <c r="B4" s="28"/>
      <c r="C4" s="28"/>
      <c r="D4" s="28"/>
      <c r="E4" s="28"/>
      <c r="F4" s="28"/>
      <c r="G4" s="28"/>
      <c r="H4" s="29"/>
    </row>
    <row r="5" spans="1:8" ht="30.75" customHeight="1" thickBot="1" x14ac:dyDescent="0.3">
      <c r="A5" s="45" t="s">
        <v>1</v>
      </c>
      <c r="B5" s="46"/>
      <c r="C5" s="46"/>
      <c r="D5" s="46"/>
      <c r="E5" s="46"/>
      <c r="F5" s="46"/>
      <c r="G5" s="46"/>
      <c r="H5" s="47"/>
    </row>
    <row r="6" spans="1:8" x14ac:dyDescent="0.25">
      <c r="A6" s="53"/>
      <c r="B6" s="54"/>
      <c r="C6" s="54"/>
      <c r="D6" s="54"/>
      <c r="E6" s="54"/>
      <c r="F6" s="54"/>
      <c r="G6" s="54"/>
      <c r="H6" s="55"/>
    </row>
    <row r="7" spans="1:8" ht="15.75" thickBot="1" x14ac:dyDescent="0.3">
      <c r="A7" s="56"/>
      <c r="B7" s="57"/>
      <c r="C7" s="57"/>
      <c r="D7" s="57"/>
      <c r="E7" s="57"/>
      <c r="F7" s="57"/>
      <c r="G7" s="57"/>
      <c r="H7" s="58"/>
    </row>
    <row r="8" spans="1:8" x14ac:dyDescent="0.25">
      <c r="A8" s="53"/>
      <c r="B8" s="54"/>
      <c r="C8" s="54"/>
      <c r="D8" s="54"/>
      <c r="E8" s="54"/>
      <c r="F8" s="54"/>
      <c r="G8" s="54"/>
      <c r="H8" s="55"/>
    </row>
    <row r="9" spans="1:8" x14ac:dyDescent="0.25">
      <c r="A9" s="59"/>
      <c r="B9" s="60"/>
      <c r="C9" s="60"/>
      <c r="D9" s="60"/>
      <c r="E9" s="60"/>
      <c r="F9" s="60"/>
      <c r="G9" s="60"/>
      <c r="H9" s="61"/>
    </row>
    <row r="10" spans="1:8" x14ac:dyDescent="0.25">
      <c r="A10" s="59"/>
      <c r="B10" s="60"/>
      <c r="C10" s="60"/>
      <c r="D10" s="60"/>
      <c r="E10" s="60"/>
      <c r="F10" s="60"/>
      <c r="G10" s="60"/>
      <c r="H10" s="61"/>
    </row>
    <row r="11" spans="1:8" x14ac:dyDescent="0.25">
      <c r="A11" s="59"/>
      <c r="B11" s="60"/>
      <c r="C11" s="60"/>
      <c r="D11" s="60"/>
      <c r="E11" s="60"/>
      <c r="F11" s="60"/>
      <c r="G11" s="60"/>
      <c r="H11" s="61"/>
    </row>
    <row r="12" spans="1:8" x14ac:dyDescent="0.25">
      <c r="A12" s="59"/>
      <c r="B12" s="60"/>
      <c r="C12" s="60"/>
      <c r="D12" s="60"/>
      <c r="E12" s="60"/>
      <c r="F12" s="60"/>
      <c r="G12" s="60"/>
      <c r="H12" s="61"/>
    </row>
    <row r="13" spans="1:8" x14ac:dyDescent="0.25">
      <c r="A13" s="59"/>
      <c r="B13" s="60"/>
      <c r="C13" s="60"/>
      <c r="D13" s="60"/>
      <c r="E13" s="60"/>
      <c r="F13" s="60"/>
      <c r="G13" s="60"/>
      <c r="H13" s="61"/>
    </row>
    <row r="14" spans="1:8" x14ac:dyDescent="0.25">
      <c r="A14" s="59"/>
      <c r="B14" s="60"/>
      <c r="C14" s="60"/>
      <c r="D14" s="60"/>
      <c r="E14" s="60"/>
      <c r="F14" s="60"/>
      <c r="G14" s="60"/>
      <c r="H14" s="61"/>
    </row>
    <row r="15" spans="1:8" x14ac:dyDescent="0.25">
      <c r="A15" s="59"/>
      <c r="B15" s="60"/>
      <c r="C15" s="60"/>
      <c r="D15" s="60"/>
      <c r="E15" s="60"/>
      <c r="F15" s="60"/>
      <c r="G15" s="60"/>
      <c r="H15" s="61"/>
    </row>
    <row r="16" spans="1:8" x14ac:dyDescent="0.25">
      <c r="A16" s="59"/>
      <c r="B16" s="60"/>
      <c r="C16" s="60"/>
      <c r="D16" s="60"/>
      <c r="E16" s="60"/>
      <c r="F16" s="60"/>
      <c r="G16" s="60"/>
      <c r="H16" s="61"/>
    </row>
    <row r="17" spans="1:8" x14ac:dyDescent="0.25">
      <c r="A17" s="59"/>
      <c r="B17" s="60"/>
      <c r="C17" s="60"/>
      <c r="D17" s="60"/>
      <c r="E17" s="60"/>
      <c r="F17" s="60"/>
      <c r="G17" s="60"/>
      <c r="H17" s="61"/>
    </row>
    <row r="18" spans="1:8" x14ac:dyDescent="0.25">
      <c r="A18" s="59"/>
      <c r="B18" s="60"/>
      <c r="C18" s="60"/>
      <c r="D18" s="60"/>
      <c r="E18" s="60"/>
      <c r="F18" s="60"/>
      <c r="G18" s="60"/>
      <c r="H18" s="61"/>
    </row>
    <row r="19" spans="1:8" x14ac:dyDescent="0.25">
      <c r="A19" s="59"/>
      <c r="B19" s="60"/>
      <c r="C19" s="60"/>
      <c r="D19" s="60"/>
      <c r="E19" s="60"/>
      <c r="F19" s="60"/>
      <c r="G19" s="60"/>
      <c r="H19" s="61"/>
    </row>
    <row r="20" spans="1:8" x14ac:dyDescent="0.25">
      <c r="A20" s="59"/>
      <c r="B20" s="60"/>
      <c r="C20" s="60"/>
      <c r="D20" s="60"/>
      <c r="E20" s="60"/>
      <c r="F20" s="60"/>
      <c r="G20" s="60"/>
      <c r="H20" s="61"/>
    </row>
    <row r="21" spans="1:8" x14ac:dyDescent="0.25">
      <c r="A21" s="59"/>
      <c r="B21" s="60"/>
      <c r="C21" s="60"/>
      <c r="D21" s="60"/>
      <c r="E21" s="60"/>
      <c r="F21" s="60"/>
      <c r="G21" s="60"/>
      <c r="H21" s="61"/>
    </row>
    <row r="22" spans="1:8" x14ac:dyDescent="0.25">
      <c r="A22" s="59"/>
      <c r="B22" s="60"/>
      <c r="C22" s="60"/>
      <c r="D22" s="60"/>
      <c r="E22" s="60"/>
      <c r="F22" s="60"/>
      <c r="G22" s="60"/>
      <c r="H22" s="61"/>
    </row>
    <row r="23" spans="1:8" x14ac:dyDescent="0.25">
      <c r="A23" s="59"/>
      <c r="B23" s="60"/>
      <c r="C23" s="60"/>
      <c r="D23" s="60"/>
      <c r="E23" s="60"/>
      <c r="F23" s="60"/>
      <c r="G23" s="60"/>
      <c r="H23" s="61"/>
    </row>
    <row r="24" spans="1:8" x14ac:dyDescent="0.25">
      <c r="A24" s="59"/>
      <c r="B24" s="60"/>
      <c r="C24" s="60"/>
      <c r="D24" s="60"/>
      <c r="E24" s="60"/>
      <c r="F24" s="60"/>
      <c r="G24" s="60"/>
      <c r="H24" s="61"/>
    </row>
    <row r="25" spans="1:8" x14ac:dyDescent="0.25">
      <c r="A25" s="59"/>
      <c r="B25" s="60"/>
      <c r="C25" s="60"/>
      <c r="D25" s="60"/>
      <c r="E25" s="60"/>
      <c r="F25" s="60"/>
      <c r="G25" s="60"/>
      <c r="H25" s="61"/>
    </row>
    <row r="26" spans="1:8" x14ac:dyDescent="0.25">
      <c r="A26" s="59"/>
      <c r="B26" s="60"/>
      <c r="C26" s="60"/>
      <c r="D26" s="60"/>
      <c r="E26" s="60"/>
      <c r="F26" s="60"/>
      <c r="G26" s="60"/>
      <c r="H26" s="61"/>
    </row>
    <row r="27" spans="1:8" x14ac:dyDescent="0.25">
      <c r="A27" s="59"/>
      <c r="B27" s="60"/>
      <c r="C27" s="60"/>
      <c r="D27" s="60"/>
      <c r="E27" s="60"/>
      <c r="F27" s="60"/>
      <c r="G27" s="60"/>
      <c r="H27" s="61"/>
    </row>
    <row r="28" spans="1:8" x14ac:dyDescent="0.25">
      <c r="A28" s="59"/>
      <c r="B28" s="60"/>
      <c r="C28" s="60"/>
      <c r="D28" s="60"/>
      <c r="E28" s="60"/>
      <c r="F28" s="60"/>
      <c r="G28" s="60"/>
      <c r="H28" s="61"/>
    </row>
    <row r="29" spans="1:8" x14ac:dyDescent="0.25">
      <c r="A29" s="59"/>
      <c r="B29" s="60"/>
      <c r="C29" s="60"/>
      <c r="D29" s="60"/>
      <c r="E29" s="60"/>
      <c r="F29" s="60"/>
      <c r="G29" s="60"/>
      <c r="H29" s="61"/>
    </row>
    <row r="30" spans="1:8" x14ac:dyDescent="0.25">
      <c r="A30" s="59"/>
      <c r="B30" s="60"/>
      <c r="C30" s="60"/>
      <c r="D30" s="60"/>
      <c r="E30" s="60"/>
      <c r="F30" s="60"/>
      <c r="G30" s="60"/>
      <c r="H30" s="61"/>
    </row>
    <row r="31" spans="1:8" x14ac:dyDescent="0.25">
      <c r="A31" s="59"/>
      <c r="B31" s="60"/>
      <c r="C31" s="60"/>
      <c r="D31" s="60"/>
      <c r="E31" s="60"/>
      <c r="F31" s="60"/>
      <c r="G31" s="60"/>
      <c r="H31" s="61"/>
    </row>
    <row r="32" spans="1:8" x14ac:dyDescent="0.25">
      <c r="A32" s="59"/>
      <c r="B32" s="60"/>
      <c r="C32" s="60"/>
      <c r="D32" s="60"/>
      <c r="E32" s="60"/>
      <c r="F32" s="60"/>
      <c r="G32" s="60"/>
      <c r="H32" s="61"/>
    </row>
    <row r="33" spans="1:8" x14ac:dyDescent="0.25">
      <c r="A33" s="59"/>
      <c r="B33" s="60"/>
      <c r="C33" s="60"/>
      <c r="D33" s="60"/>
      <c r="E33" s="60"/>
      <c r="F33" s="60"/>
      <c r="G33" s="60"/>
      <c r="H33" s="61"/>
    </row>
    <row r="34" spans="1:8" x14ac:dyDescent="0.25">
      <c r="A34" s="59"/>
      <c r="B34" s="60"/>
      <c r="C34" s="60"/>
      <c r="D34" s="60"/>
      <c r="E34" s="60"/>
      <c r="F34" s="60"/>
      <c r="G34" s="60"/>
      <c r="H34" s="61"/>
    </row>
    <row r="35" spans="1:8" x14ac:dyDescent="0.25">
      <c r="A35" s="59"/>
      <c r="B35" s="60"/>
      <c r="C35" s="60"/>
      <c r="D35" s="60"/>
      <c r="E35" s="60"/>
      <c r="F35" s="60"/>
      <c r="G35" s="60"/>
      <c r="H35" s="61"/>
    </row>
    <row r="36" spans="1:8" x14ac:dyDescent="0.25">
      <c r="A36" s="59"/>
      <c r="B36" s="60"/>
      <c r="C36" s="60"/>
      <c r="D36" s="60"/>
      <c r="E36" s="60"/>
      <c r="F36" s="60"/>
      <c r="G36" s="60"/>
      <c r="H36" s="61"/>
    </row>
    <row r="37" spans="1:8" x14ac:dyDescent="0.25">
      <c r="A37" s="59"/>
      <c r="B37" s="60"/>
      <c r="C37" s="60"/>
      <c r="D37" s="60"/>
      <c r="E37" s="60"/>
      <c r="F37" s="60"/>
      <c r="G37" s="60"/>
      <c r="H37" s="61"/>
    </row>
    <row r="38" spans="1:8" x14ac:dyDescent="0.25">
      <c r="A38" s="59"/>
      <c r="B38" s="60"/>
      <c r="C38" s="60"/>
      <c r="D38" s="60"/>
      <c r="E38" s="60"/>
      <c r="F38" s="60"/>
      <c r="G38" s="60"/>
      <c r="H38" s="61"/>
    </row>
    <row r="39" spans="1:8" x14ac:dyDescent="0.25">
      <c r="A39" s="59"/>
      <c r="B39" s="60"/>
      <c r="C39" s="60"/>
      <c r="D39" s="60"/>
      <c r="E39" s="60"/>
      <c r="F39" s="60"/>
      <c r="G39" s="60"/>
      <c r="H39" s="61"/>
    </row>
    <row r="40" spans="1:8" x14ac:dyDescent="0.25">
      <c r="A40" s="59"/>
      <c r="B40" s="60"/>
      <c r="C40" s="60"/>
      <c r="D40" s="60"/>
      <c r="E40" s="60"/>
      <c r="F40" s="60"/>
      <c r="G40" s="60"/>
      <c r="H40" s="61"/>
    </row>
    <row r="41" spans="1:8" x14ac:dyDescent="0.25">
      <c r="A41" s="59"/>
      <c r="B41" s="60"/>
      <c r="C41" s="60"/>
      <c r="D41" s="60"/>
      <c r="E41" s="60"/>
      <c r="F41" s="60"/>
      <c r="G41" s="60"/>
      <c r="H41" s="61"/>
    </row>
    <row r="42" spans="1:8" x14ac:dyDescent="0.25">
      <c r="A42" s="59"/>
      <c r="B42" s="60"/>
      <c r="C42" s="60"/>
      <c r="D42" s="60"/>
      <c r="E42" s="60"/>
      <c r="F42" s="60"/>
      <c r="G42" s="60"/>
      <c r="H42" s="61"/>
    </row>
    <row r="43" spans="1:8" x14ac:dyDescent="0.25">
      <c r="A43" s="59"/>
      <c r="B43" s="60"/>
      <c r="C43" s="60"/>
      <c r="D43" s="60"/>
      <c r="E43" s="60"/>
      <c r="F43" s="60"/>
      <c r="G43" s="60"/>
      <c r="H43" s="61"/>
    </row>
    <row r="44" spans="1:8" x14ac:dyDescent="0.25">
      <c r="A44" s="59"/>
      <c r="B44" s="60"/>
      <c r="C44" s="60"/>
      <c r="D44" s="60"/>
      <c r="E44" s="60"/>
      <c r="F44" s="60"/>
      <c r="G44" s="60"/>
      <c r="H44" s="61"/>
    </row>
    <row r="45" spans="1:8" x14ac:dyDescent="0.25">
      <c r="A45" s="59"/>
      <c r="B45" s="60"/>
      <c r="C45" s="60"/>
      <c r="D45" s="60"/>
      <c r="E45" s="60"/>
      <c r="F45" s="60"/>
      <c r="G45" s="60"/>
      <c r="H45" s="61"/>
    </row>
    <row r="46" spans="1:8" x14ac:dyDescent="0.25">
      <c r="A46" s="59"/>
      <c r="B46" s="60"/>
      <c r="C46" s="60"/>
      <c r="D46" s="60"/>
      <c r="E46" s="60"/>
      <c r="F46" s="60"/>
      <c r="G46" s="60"/>
      <c r="H46" s="61"/>
    </row>
    <row r="47" spans="1:8" x14ac:dyDescent="0.25">
      <c r="A47" s="59"/>
      <c r="B47" s="60"/>
      <c r="C47" s="60"/>
      <c r="D47" s="60"/>
      <c r="E47" s="60"/>
      <c r="F47" s="60"/>
      <c r="G47" s="60"/>
      <c r="H47" s="61"/>
    </row>
    <row r="48" spans="1:8" x14ac:dyDescent="0.25">
      <c r="A48" s="59"/>
      <c r="B48" s="60"/>
      <c r="C48" s="60"/>
      <c r="D48" s="60"/>
      <c r="E48" s="60"/>
      <c r="F48" s="60"/>
      <c r="G48" s="60"/>
      <c r="H48" s="61"/>
    </row>
    <row r="49" spans="1:8" x14ac:dyDescent="0.25">
      <c r="A49" s="59"/>
      <c r="B49" s="60"/>
      <c r="C49" s="60"/>
      <c r="D49" s="60"/>
      <c r="E49" s="60"/>
      <c r="F49" s="60"/>
      <c r="G49" s="60"/>
      <c r="H49" s="61"/>
    </row>
    <row r="50" spans="1:8" x14ac:dyDescent="0.25">
      <c r="A50" s="59"/>
      <c r="B50" s="60"/>
      <c r="C50" s="60"/>
      <c r="D50" s="60"/>
      <c r="E50" s="60"/>
      <c r="F50" s="60"/>
      <c r="G50" s="60"/>
      <c r="H50" s="61"/>
    </row>
    <row r="51" spans="1:8" ht="15.75" thickBot="1" x14ac:dyDescent="0.3">
      <c r="A51" s="56"/>
      <c r="B51" s="57"/>
      <c r="C51" s="57"/>
      <c r="D51" s="57"/>
      <c r="E51" s="57"/>
      <c r="F51" s="57"/>
      <c r="G51" s="57"/>
      <c r="H51" s="58"/>
    </row>
    <row r="52" spans="1:8" ht="15.75" thickBot="1" x14ac:dyDescent="0.3">
      <c r="A52" s="50" t="s">
        <v>2</v>
      </c>
      <c r="B52" s="51"/>
      <c r="C52" s="51"/>
      <c r="D52" s="51"/>
      <c r="E52" s="51"/>
      <c r="F52" s="51"/>
      <c r="G52" s="51"/>
      <c r="H52" s="52"/>
    </row>
    <row r="53" spans="1:8" x14ac:dyDescent="0.25">
      <c r="A53" s="53"/>
      <c r="B53" s="54"/>
      <c r="C53" s="54"/>
      <c r="D53" s="54"/>
      <c r="E53" s="54"/>
      <c r="F53" s="54"/>
      <c r="G53" s="54"/>
      <c r="H53" s="55"/>
    </row>
    <row r="54" spans="1:8" x14ac:dyDescent="0.25">
      <c r="A54" s="59"/>
      <c r="B54" s="60"/>
      <c r="C54" s="60"/>
      <c r="D54" s="60"/>
      <c r="E54" s="60"/>
      <c r="F54" s="60"/>
      <c r="G54" s="60"/>
      <c r="H54" s="61"/>
    </row>
    <row r="55" spans="1:8" x14ac:dyDescent="0.25">
      <c r="A55" s="59"/>
      <c r="B55" s="60"/>
      <c r="C55" s="60"/>
      <c r="D55" s="60"/>
      <c r="E55" s="60"/>
      <c r="F55" s="60"/>
      <c r="G55" s="60"/>
      <c r="H55" s="61"/>
    </row>
    <row r="56" spans="1:8" x14ac:dyDescent="0.25">
      <c r="A56" s="59"/>
      <c r="B56" s="60"/>
      <c r="C56" s="60"/>
      <c r="D56" s="60"/>
      <c r="E56" s="60"/>
      <c r="F56" s="60"/>
      <c r="G56" s="60"/>
      <c r="H56" s="61"/>
    </row>
    <row r="57" spans="1:8" x14ac:dyDescent="0.25">
      <c r="A57" s="59"/>
      <c r="B57" s="60"/>
      <c r="C57" s="60"/>
      <c r="D57" s="60"/>
      <c r="E57" s="60"/>
      <c r="F57" s="60"/>
      <c r="G57" s="60"/>
      <c r="H57" s="61"/>
    </row>
    <row r="58" spans="1:8" ht="15.75" thickBot="1" x14ac:dyDescent="0.3">
      <c r="A58" s="56"/>
      <c r="B58" s="57"/>
      <c r="C58" s="57"/>
      <c r="D58" s="57"/>
      <c r="E58" s="57"/>
      <c r="F58" s="57"/>
      <c r="G58" s="57"/>
      <c r="H58" s="58"/>
    </row>
    <row r="59" spans="1:8" ht="15.75" thickBot="1" x14ac:dyDescent="0.3">
      <c r="A59" s="50" t="s">
        <v>5</v>
      </c>
      <c r="B59" s="51"/>
      <c r="C59" s="51"/>
      <c r="D59" s="51"/>
      <c r="E59" s="51"/>
      <c r="F59" s="51"/>
      <c r="G59" s="51"/>
      <c r="H59" s="52"/>
    </row>
    <row r="60" spans="1:8" x14ac:dyDescent="0.25">
      <c r="A60" s="53"/>
      <c r="B60" s="54"/>
      <c r="C60" s="54"/>
      <c r="D60" s="54"/>
      <c r="E60" s="54"/>
      <c r="F60" s="54"/>
      <c r="G60" s="54"/>
      <c r="H60" s="55"/>
    </row>
    <row r="61" spans="1:8" x14ac:dyDescent="0.25">
      <c r="A61" s="59"/>
      <c r="B61" s="60"/>
      <c r="C61" s="60"/>
      <c r="D61" s="60"/>
      <c r="E61" s="60"/>
      <c r="F61" s="60"/>
      <c r="G61" s="60"/>
      <c r="H61" s="61"/>
    </row>
    <row r="62" spans="1:8" x14ac:dyDescent="0.25">
      <c r="A62" s="59"/>
      <c r="B62" s="60"/>
      <c r="C62" s="60"/>
      <c r="D62" s="60"/>
      <c r="E62" s="60"/>
      <c r="F62" s="60"/>
      <c r="G62" s="60"/>
      <c r="H62" s="61"/>
    </row>
    <row r="63" spans="1:8" x14ac:dyDescent="0.25">
      <c r="A63" s="59"/>
      <c r="B63" s="60"/>
      <c r="C63" s="60"/>
      <c r="D63" s="60"/>
      <c r="E63" s="60"/>
      <c r="F63" s="60"/>
      <c r="G63" s="60"/>
      <c r="H63" s="61"/>
    </row>
    <row r="64" spans="1:8" x14ac:dyDescent="0.25">
      <c r="A64" s="59"/>
      <c r="B64" s="60"/>
      <c r="C64" s="60"/>
      <c r="D64" s="60"/>
      <c r="E64" s="60"/>
      <c r="F64" s="60"/>
      <c r="G64" s="60"/>
      <c r="H64" s="61"/>
    </row>
    <row r="65" spans="1:8" x14ac:dyDescent="0.25">
      <c r="A65" s="59"/>
      <c r="B65" s="60"/>
      <c r="C65" s="60"/>
      <c r="D65" s="60"/>
      <c r="E65" s="60"/>
      <c r="F65" s="60"/>
      <c r="G65" s="60"/>
      <c r="H65" s="61"/>
    </row>
    <row r="66" spans="1:8" x14ac:dyDescent="0.25">
      <c r="A66" s="59"/>
      <c r="B66" s="60"/>
      <c r="C66" s="60"/>
      <c r="D66" s="60"/>
      <c r="E66" s="60"/>
      <c r="F66" s="60"/>
      <c r="G66" s="60"/>
      <c r="H66" s="61"/>
    </row>
    <row r="67" spans="1:8" x14ac:dyDescent="0.25">
      <c r="A67" s="59"/>
      <c r="B67" s="60"/>
      <c r="C67" s="60"/>
      <c r="D67" s="60"/>
      <c r="E67" s="60"/>
      <c r="F67" s="60"/>
      <c r="G67" s="60"/>
      <c r="H67" s="61"/>
    </row>
    <row r="68" spans="1:8" ht="15.75" thickBot="1" x14ac:dyDescent="0.3">
      <c r="A68" s="56"/>
      <c r="B68" s="57"/>
      <c r="C68" s="57"/>
      <c r="D68" s="57"/>
      <c r="E68" s="57"/>
      <c r="F68" s="57"/>
      <c r="G68" s="57"/>
      <c r="H68" s="58"/>
    </row>
    <row r="69" spans="1:8" ht="15.75" thickBot="1" x14ac:dyDescent="0.3">
      <c r="A69" s="50" t="s">
        <v>6</v>
      </c>
      <c r="B69" s="51"/>
      <c r="C69" s="51"/>
      <c r="D69" s="51"/>
      <c r="E69" s="51"/>
      <c r="F69" s="51"/>
      <c r="G69" s="51"/>
      <c r="H69" s="52"/>
    </row>
    <row r="70" spans="1:8" x14ac:dyDescent="0.25">
      <c r="A70" s="53"/>
      <c r="B70" s="54"/>
      <c r="C70" s="54"/>
      <c r="D70" s="54"/>
      <c r="E70" s="54"/>
      <c r="F70" s="54"/>
      <c r="G70" s="54"/>
      <c r="H70" s="55"/>
    </row>
    <row r="71" spans="1:8" x14ac:dyDescent="0.25">
      <c r="A71" s="59"/>
      <c r="B71" s="60"/>
      <c r="C71" s="60"/>
      <c r="D71" s="60"/>
      <c r="E71" s="60"/>
      <c r="F71" s="60"/>
      <c r="G71" s="60"/>
      <c r="H71" s="61"/>
    </row>
    <row r="72" spans="1:8" x14ac:dyDescent="0.25">
      <c r="A72" s="59"/>
      <c r="B72" s="60"/>
      <c r="C72" s="60"/>
      <c r="D72" s="60"/>
      <c r="E72" s="60"/>
      <c r="F72" s="60"/>
      <c r="G72" s="60"/>
      <c r="H72" s="61"/>
    </row>
    <row r="73" spans="1:8" x14ac:dyDescent="0.25">
      <c r="A73" s="59"/>
      <c r="B73" s="60"/>
      <c r="C73" s="60"/>
      <c r="D73" s="60"/>
      <c r="E73" s="60"/>
      <c r="F73" s="60"/>
      <c r="G73" s="60"/>
      <c r="H73" s="61"/>
    </row>
    <row r="74" spans="1:8" x14ac:dyDescent="0.25">
      <c r="A74" s="59"/>
      <c r="B74" s="60"/>
      <c r="C74" s="60"/>
      <c r="D74" s="60"/>
      <c r="E74" s="60"/>
      <c r="F74" s="60"/>
      <c r="G74" s="60"/>
      <c r="H74" s="61"/>
    </row>
    <row r="75" spans="1:8" x14ac:dyDescent="0.25">
      <c r="A75" s="59"/>
      <c r="B75" s="60"/>
      <c r="C75" s="60"/>
      <c r="D75" s="60"/>
      <c r="E75" s="60"/>
      <c r="F75" s="60"/>
      <c r="G75" s="60"/>
      <c r="H75" s="61"/>
    </row>
    <row r="76" spans="1:8" x14ac:dyDescent="0.25">
      <c r="A76" s="59"/>
      <c r="B76" s="60"/>
      <c r="C76" s="60"/>
      <c r="D76" s="60"/>
      <c r="E76" s="60"/>
      <c r="F76" s="60"/>
      <c r="G76" s="60"/>
      <c r="H76" s="61"/>
    </row>
    <row r="77" spans="1:8" x14ac:dyDescent="0.25">
      <c r="A77" s="59"/>
      <c r="B77" s="60"/>
      <c r="C77" s="60"/>
      <c r="D77" s="60"/>
      <c r="E77" s="60"/>
      <c r="F77" s="60"/>
      <c r="G77" s="60"/>
      <c r="H77" s="61"/>
    </row>
    <row r="78" spans="1:8" x14ac:dyDescent="0.25">
      <c r="A78" s="59"/>
      <c r="B78" s="60"/>
      <c r="C78" s="60"/>
      <c r="D78" s="60"/>
      <c r="E78" s="60"/>
      <c r="F78" s="60"/>
      <c r="G78" s="60"/>
      <c r="H78" s="61"/>
    </row>
    <row r="79" spans="1:8" x14ac:dyDescent="0.25">
      <c r="A79" s="59"/>
      <c r="B79" s="60"/>
      <c r="C79" s="60"/>
      <c r="D79" s="60"/>
      <c r="E79" s="60"/>
      <c r="F79" s="60"/>
      <c r="G79" s="60"/>
      <c r="H79" s="61"/>
    </row>
    <row r="80" spans="1:8" x14ac:dyDescent="0.25">
      <c r="A80" s="59"/>
      <c r="B80" s="60"/>
      <c r="C80" s="60"/>
      <c r="D80" s="60"/>
      <c r="E80" s="60"/>
      <c r="F80" s="60"/>
      <c r="G80" s="60"/>
      <c r="H80" s="61"/>
    </row>
    <row r="81" spans="1:8" x14ac:dyDescent="0.25">
      <c r="A81" s="59"/>
      <c r="B81" s="60"/>
      <c r="C81" s="60"/>
      <c r="D81" s="60"/>
      <c r="E81" s="60"/>
      <c r="F81" s="60"/>
      <c r="G81" s="60"/>
      <c r="H81" s="61"/>
    </row>
    <row r="82" spans="1:8" x14ac:dyDescent="0.25">
      <c r="A82" s="59"/>
      <c r="B82" s="60"/>
      <c r="C82" s="60"/>
      <c r="D82" s="60"/>
      <c r="E82" s="60"/>
      <c r="F82" s="60"/>
      <c r="G82" s="60"/>
      <c r="H82" s="61"/>
    </row>
    <row r="83" spans="1:8" x14ac:dyDescent="0.25">
      <c r="A83" s="59"/>
      <c r="B83" s="60"/>
      <c r="C83" s="60"/>
      <c r="D83" s="60"/>
      <c r="E83" s="60"/>
      <c r="F83" s="60"/>
      <c r="G83" s="60"/>
      <c r="H83" s="61"/>
    </row>
    <row r="84" spans="1:8" x14ac:dyDescent="0.25">
      <c r="A84" s="59"/>
      <c r="B84" s="60"/>
      <c r="C84" s="60"/>
      <c r="D84" s="60"/>
      <c r="E84" s="60"/>
      <c r="F84" s="60"/>
      <c r="G84" s="60"/>
      <c r="H84" s="61"/>
    </row>
    <row r="85" spans="1:8" x14ac:dyDescent="0.25">
      <c r="A85" s="59"/>
      <c r="B85" s="60"/>
      <c r="C85" s="60"/>
      <c r="D85" s="60"/>
      <c r="E85" s="60"/>
      <c r="F85" s="60"/>
      <c r="G85" s="60"/>
      <c r="H85" s="61"/>
    </row>
    <row r="86" spans="1:8" ht="15.75" thickBot="1" x14ac:dyDescent="0.3">
      <c r="A86" s="56"/>
      <c r="B86" s="57"/>
      <c r="C86" s="57"/>
      <c r="D86" s="57"/>
      <c r="E86" s="57"/>
      <c r="F86" s="57"/>
      <c r="G86" s="57"/>
      <c r="H86" s="58"/>
    </row>
    <row r="87" spans="1:8" ht="15.75" thickBot="1" x14ac:dyDescent="0.3">
      <c r="A87" s="50" t="s">
        <v>7</v>
      </c>
      <c r="B87" s="51"/>
      <c r="C87" s="51"/>
      <c r="D87" s="51"/>
      <c r="E87" s="51"/>
      <c r="F87" s="51"/>
      <c r="G87" s="51"/>
      <c r="H87" s="52"/>
    </row>
    <row r="88" spans="1:8" ht="58.5" customHeight="1" x14ac:dyDescent="0.25">
      <c r="A88" s="30" t="s">
        <v>9</v>
      </c>
      <c r="B88" s="31"/>
      <c r="C88" s="31"/>
      <c r="D88" s="31"/>
      <c r="E88" s="31"/>
      <c r="F88" s="31"/>
      <c r="G88" s="31"/>
      <c r="H88" s="32"/>
    </row>
    <row r="89" spans="1:8" ht="45.75" customHeight="1" x14ac:dyDescent="0.25">
      <c r="A89" s="33" t="s">
        <v>12</v>
      </c>
      <c r="B89" s="34"/>
      <c r="C89" s="34"/>
      <c r="D89" s="34"/>
      <c r="E89" s="34"/>
      <c r="F89" s="34"/>
      <c r="G89" s="34"/>
      <c r="H89" s="35"/>
    </row>
    <row r="90" spans="1:8" ht="45" customHeight="1" x14ac:dyDescent="0.25">
      <c r="A90" s="33" t="s">
        <v>13</v>
      </c>
      <c r="B90" s="34"/>
      <c r="C90" s="34"/>
      <c r="D90" s="34"/>
      <c r="E90" s="34"/>
      <c r="F90" s="34"/>
      <c r="G90" s="34"/>
      <c r="H90" s="35"/>
    </row>
    <row r="91" spans="1:8" ht="45.75" customHeight="1" x14ac:dyDescent="0.25">
      <c r="A91" s="33" t="s">
        <v>10</v>
      </c>
      <c r="B91" s="34"/>
      <c r="C91" s="34"/>
      <c r="D91" s="34"/>
      <c r="E91" s="34"/>
      <c r="F91" s="34"/>
      <c r="G91" s="34"/>
      <c r="H91" s="35"/>
    </row>
    <row r="92" spans="1:8" ht="32.25" customHeight="1" x14ac:dyDescent="0.25">
      <c r="A92" s="33" t="s">
        <v>8</v>
      </c>
      <c r="B92" s="34"/>
      <c r="C92" s="34"/>
      <c r="D92" s="34"/>
      <c r="E92" s="34"/>
      <c r="F92" s="34"/>
      <c r="G92" s="34"/>
      <c r="H92" s="35"/>
    </row>
    <row r="93" spans="1:8" ht="47.25" customHeight="1" x14ac:dyDescent="0.25">
      <c r="A93" s="33" t="s">
        <v>11</v>
      </c>
      <c r="B93" s="34"/>
      <c r="C93" s="34"/>
      <c r="D93" s="34"/>
      <c r="E93" s="34"/>
      <c r="F93" s="34"/>
      <c r="G93" s="34"/>
      <c r="H93" s="35"/>
    </row>
    <row r="94" spans="1:8" ht="167.25" customHeight="1" thickBot="1" x14ac:dyDescent="0.3">
      <c r="A94" s="36"/>
      <c r="B94" s="37"/>
      <c r="C94" s="37"/>
      <c r="D94" s="37"/>
      <c r="E94" s="37"/>
      <c r="F94" s="37"/>
      <c r="G94" s="37"/>
      <c r="H94" s="38"/>
    </row>
    <row r="95" spans="1:8" ht="30" customHeight="1" x14ac:dyDescent="0.25">
      <c r="A95" s="30" t="s">
        <v>14</v>
      </c>
      <c r="B95" s="31"/>
      <c r="C95" s="31"/>
      <c r="D95" s="31"/>
      <c r="E95" s="31"/>
      <c r="F95" s="31"/>
      <c r="G95" s="31"/>
      <c r="H95" s="32"/>
    </row>
    <row r="96" spans="1:8" x14ac:dyDescent="0.25">
      <c r="A96" s="33" t="s">
        <v>15</v>
      </c>
      <c r="B96" s="34"/>
      <c r="C96" s="34"/>
      <c r="D96" s="34"/>
      <c r="E96" s="34"/>
      <c r="F96" s="34"/>
      <c r="G96" s="34"/>
      <c r="H96" s="35"/>
    </row>
    <row r="97" spans="1:8" ht="44.25" customHeight="1" x14ac:dyDescent="0.25">
      <c r="A97" s="33" t="s">
        <v>16</v>
      </c>
      <c r="B97" s="34"/>
      <c r="C97" s="34"/>
      <c r="D97" s="34"/>
      <c r="E97" s="34"/>
      <c r="F97" s="34"/>
      <c r="G97" s="34"/>
      <c r="H97" s="35"/>
    </row>
    <row r="98" spans="1:8" ht="75" customHeight="1" x14ac:dyDescent="0.25">
      <c r="A98" s="33" t="s">
        <v>17</v>
      </c>
      <c r="B98" s="48"/>
      <c r="C98" s="48"/>
      <c r="D98" s="48"/>
      <c r="E98" s="48"/>
      <c r="F98" s="48"/>
      <c r="G98" s="48"/>
      <c r="H98" s="49"/>
    </row>
    <row r="99" spans="1:8" ht="44.25" customHeight="1" x14ac:dyDescent="0.25">
      <c r="A99" s="33" t="s">
        <v>18</v>
      </c>
      <c r="B99" s="34"/>
      <c r="C99" s="34"/>
      <c r="D99" s="34"/>
      <c r="E99" s="34"/>
      <c r="F99" s="34"/>
      <c r="G99" s="34"/>
      <c r="H99" s="35"/>
    </row>
    <row r="100" spans="1:8" ht="44.25" customHeight="1" x14ac:dyDescent="0.25">
      <c r="A100" s="33" t="s">
        <v>19</v>
      </c>
      <c r="B100" s="34"/>
      <c r="C100" s="34"/>
      <c r="D100" s="34"/>
      <c r="E100" s="34"/>
      <c r="F100" s="34"/>
      <c r="G100" s="34"/>
      <c r="H100" s="35"/>
    </row>
    <row r="101" spans="1:8" ht="29.25" customHeight="1" x14ac:dyDescent="0.25">
      <c r="A101" s="33" t="s">
        <v>20</v>
      </c>
      <c r="B101" s="34"/>
      <c r="C101" s="34"/>
      <c r="D101" s="34"/>
      <c r="E101" s="34"/>
      <c r="F101" s="34"/>
      <c r="G101" s="34"/>
      <c r="H101" s="35"/>
    </row>
    <row r="102" spans="1:8" ht="128.25" customHeight="1" thickBot="1" x14ac:dyDescent="0.3">
      <c r="A102" s="33"/>
      <c r="B102" s="34"/>
      <c r="C102" s="34"/>
      <c r="D102" s="34"/>
      <c r="E102" s="34"/>
      <c r="F102" s="34"/>
      <c r="G102" s="34"/>
      <c r="H102" s="35"/>
    </row>
    <row r="103" spans="1:8" ht="60.75" customHeight="1" thickBot="1" x14ac:dyDescent="0.3">
      <c r="A103" s="45" t="s">
        <v>35</v>
      </c>
      <c r="B103" s="46"/>
      <c r="C103" s="46"/>
      <c r="D103" s="46"/>
      <c r="E103" s="46"/>
      <c r="F103" s="46"/>
      <c r="G103" s="46"/>
      <c r="H103" s="47"/>
    </row>
    <row r="104" spans="1:8" ht="31.5" customHeight="1" thickBot="1" x14ac:dyDescent="0.3">
      <c r="A104" s="45" t="s">
        <v>36</v>
      </c>
      <c r="B104" s="46"/>
      <c r="C104" s="46"/>
      <c r="D104" s="46"/>
      <c r="E104" s="46"/>
      <c r="F104" s="46"/>
      <c r="G104" s="46"/>
      <c r="H104" s="47"/>
    </row>
  </sheetData>
  <sheetProtection selectLockedCells="1" selectUnlockedCells="1"/>
  <mergeCells count="31">
    <mergeCell ref="A104:H104"/>
    <mergeCell ref="A99:H99"/>
    <mergeCell ref="A100:H100"/>
    <mergeCell ref="A101:H101"/>
    <mergeCell ref="A102:H102"/>
    <mergeCell ref="A103:H103"/>
    <mergeCell ref="A1:H1"/>
    <mergeCell ref="A3:H3"/>
    <mergeCell ref="A5:H5"/>
    <mergeCell ref="A93:H93"/>
    <mergeCell ref="A98:H98"/>
    <mergeCell ref="A89:H89"/>
    <mergeCell ref="A52:H52"/>
    <mergeCell ref="A2:H2"/>
    <mergeCell ref="A6:H7"/>
    <mergeCell ref="A8:H51"/>
    <mergeCell ref="A53:H58"/>
    <mergeCell ref="A59:H59"/>
    <mergeCell ref="A60:H68"/>
    <mergeCell ref="A69:H69"/>
    <mergeCell ref="A70:H86"/>
    <mergeCell ref="A87:H87"/>
    <mergeCell ref="A4:H4"/>
    <mergeCell ref="A88:H88"/>
    <mergeCell ref="A97:H97"/>
    <mergeCell ref="A90:H90"/>
    <mergeCell ref="A91:H91"/>
    <mergeCell ref="A92:H92"/>
    <mergeCell ref="A94:H94"/>
    <mergeCell ref="A95:H95"/>
    <mergeCell ref="A96:H96"/>
  </mergeCells>
  <hyperlinks>
    <hyperlink ref="A4" r:id="rId1" xr:uid="{57594C4B-75FB-4EAD-B193-56C7D507E46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12F55-5392-4547-B7BF-18B23B415E48}">
  <dimension ref="A1:C5"/>
  <sheetViews>
    <sheetView workbookViewId="0">
      <selection activeCell="E9" sqref="E9"/>
    </sheetView>
  </sheetViews>
  <sheetFormatPr defaultRowHeight="15" x14ac:dyDescent="0.25"/>
  <cols>
    <col min="1" max="1" width="9.140625" style="1"/>
  </cols>
  <sheetData>
    <row r="1" spans="1:3" ht="15.75" thickBot="1" x14ac:dyDescent="0.3"/>
    <row r="2" spans="1:3" ht="15.75" thickBot="1" x14ac:dyDescent="0.3">
      <c r="A2" s="6" t="s">
        <v>25</v>
      </c>
      <c r="B2" s="7" t="s">
        <v>26</v>
      </c>
      <c r="C2" s="6" t="s">
        <v>40</v>
      </c>
    </row>
    <row r="3" spans="1:3" x14ac:dyDescent="0.25">
      <c r="A3" s="4">
        <v>0</v>
      </c>
      <c r="B3" s="3">
        <v>1</v>
      </c>
      <c r="C3" s="4" t="s">
        <v>56</v>
      </c>
    </row>
    <row r="4" spans="1:3" s="1" customFormat="1" x14ac:dyDescent="0.25">
      <c r="A4" s="4">
        <v>0.85</v>
      </c>
      <c r="B4" s="3">
        <v>0.8</v>
      </c>
      <c r="C4" s="4">
        <v>1</v>
      </c>
    </row>
    <row r="5" spans="1:3" ht="15.75" thickBot="1" x14ac:dyDescent="0.3">
      <c r="A5" s="5">
        <v>1</v>
      </c>
      <c r="B5" s="2"/>
      <c r="C5" s="5">
        <v>1.2</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32CE-EE71-4AF9-80BB-2946C356002E}">
  <dimension ref="A1:N65"/>
  <sheetViews>
    <sheetView zoomScaleNormal="100" workbookViewId="0">
      <selection activeCell="F13" sqref="F13"/>
    </sheetView>
  </sheetViews>
  <sheetFormatPr defaultRowHeight="15" x14ac:dyDescent="0.25"/>
  <cols>
    <col min="1" max="1" width="31.7109375" style="8" bestFit="1" customWidth="1"/>
    <col min="2" max="2" width="16.285156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0" style="8" hidden="1" customWidth="1"/>
    <col min="14" max="14" width="16.85546875" style="8" hidden="1"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 t="s">
        <v>28</v>
      </c>
      <c r="C4" s="9" t="s">
        <v>24</v>
      </c>
      <c r="D4" s="10" t="s">
        <v>25</v>
      </c>
      <c r="E4" s="11" t="s">
        <v>26</v>
      </c>
      <c r="F4" s="12" t="s">
        <v>27</v>
      </c>
    </row>
    <row r="5" spans="1:6" x14ac:dyDescent="0.25">
      <c r="A5" s="14" t="s">
        <v>29</v>
      </c>
      <c r="B5" s="15">
        <v>1</v>
      </c>
      <c r="C5" s="15">
        <v>1</v>
      </c>
      <c r="D5" s="15">
        <v>1</v>
      </c>
      <c r="E5" s="16">
        <v>1</v>
      </c>
      <c r="F5" s="17">
        <f>B5*C5*D5*E5</f>
        <v>1</v>
      </c>
    </row>
    <row r="6" spans="1:6" x14ac:dyDescent="0.25">
      <c r="A6" s="14" t="s">
        <v>30</v>
      </c>
      <c r="B6" s="15">
        <v>1</v>
      </c>
      <c r="C6" s="15">
        <v>2</v>
      </c>
      <c r="D6" s="15">
        <v>1</v>
      </c>
      <c r="E6" s="16">
        <v>1</v>
      </c>
      <c r="F6" s="17">
        <f t="shared" ref="F6:F9" si="0">B6*C6*D6*E6</f>
        <v>2</v>
      </c>
    </row>
    <row r="7" spans="1:6" x14ac:dyDescent="0.25">
      <c r="A7" s="14" t="s">
        <v>31</v>
      </c>
      <c r="B7" s="15">
        <v>1</v>
      </c>
      <c r="C7" s="15">
        <v>3</v>
      </c>
      <c r="D7" s="15">
        <v>1</v>
      </c>
      <c r="E7" s="16">
        <v>1</v>
      </c>
      <c r="F7" s="17">
        <f t="shared" si="0"/>
        <v>3</v>
      </c>
    </row>
    <row r="8" spans="1:6" x14ac:dyDescent="0.25">
      <c r="A8" s="14" t="s">
        <v>32</v>
      </c>
      <c r="B8" s="15">
        <v>1</v>
      </c>
      <c r="C8" s="15">
        <v>4</v>
      </c>
      <c r="D8" s="15">
        <v>1</v>
      </c>
      <c r="E8" s="16">
        <v>1</v>
      </c>
      <c r="F8" s="17">
        <f t="shared" si="0"/>
        <v>4</v>
      </c>
    </row>
    <row r="9" spans="1:6" x14ac:dyDescent="0.25">
      <c r="A9" s="14" t="s">
        <v>33</v>
      </c>
      <c r="B9" s="15">
        <v>1</v>
      </c>
      <c r="C9" s="15">
        <v>5</v>
      </c>
      <c r="D9" s="15">
        <v>1</v>
      </c>
      <c r="E9" s="16">
        <v>1</v>
      </c>
      <c r="F9" s="17">
        <f t="shared" si="0"/>
        <v>5</v>
      </c>
    </row>
    <row r="10" spans="1:6" ht="15.75" thickBot="1" x14ac:dyDescent="0.3">
      <c r="A10" s="18" t="s">
        <v>34</v>
      </c>
      <c r="F10" s="19"/>
    </row>
    <row r="11" spans="1:6" ht="15.75" thickBot="1" x14ac:dyDescent="0.3">
      <c r="A11" s="72" t="s">
        <v>37</v>
      </c>
      <c r="B11" s="73"/>
      <c r="C11" s="73"/>
      <c r="D11" s="73"/>
      <c r="E11" s="74"/>
      <c r="F11" s="20">
        <f>SUM(F5:F9)</f>
        <v>15</v>
      </c>
    </row>
    <row r="12" spans="1:6" ht="15.75" thickBot="1" x14ac:dyDescent="0.3">
      <c r="A12" s="72" t="s">
        <v>38</v>
      </c>
      <c r="B12" s="73"/>
      <c r="C12" s="73"/>
      <c r="D12" s="73"/>
      <c r="E12" s="74"/>
      <c r="F12" s="20">
        <v>1</v>
      </c>
    </row>
    <row r="13" spans="1:6" ht="15.75" thickBot="1" x14ac:dyDescent="0.3">
      <c r="A13" s="72" t="s">
        <v>88</v>
      </c>
      <c r="B13" s="73"/>
      <c r="C13" s="73"/>
      <c r="D13" s="73"/>
      <c r="E13" s="74"/>
      <c r="F13" s="20">
        <f>F11/F12</f>
        <v>15</v>
      </c>
    </row>
    <row r="14" spans="1:6" ht="15.75" thickBot="1" x14ac:dyDescent="0.3">
      <c r="A14" s="72" t="s">
        <v>58</v>
      </c>
      <c r="B14" s="73"/>
      <c r="C14" s="73"/>
      <c r="D14" s="73"/>
      <c r="E14" s="74"/>
      <c r="F14" s="20">
        <f>K49</f>
        <v>1</v>
      </c>
    </row>
    <row r="15" spans="1:6" ht="15.75" thickBot="1" x14ac:dyDescent="0.3">
      <c r="A15" s="72" t="s">
        <v>57</v>
      </c>
      <c r="B15" s="73"/>
      <c r="C15" s="73"/>
      <c r="D15" s="73"/>
      <c r="E15" s="74"/>
      <c r="F15" s="20">
        <v>1</v>
      </c>
    </row>
    <row r="16" spans="1:6" ht="15.75" thickBot="1" x14ac:dyDescent="0.3">
      <c r="A16" s="69" t="s">
        <v>6</v>
      </c>
      <c r="B16" s="70"/>
      <c r="C16" s="70"/>
      <c r="D16" s="70"/>
      <c r="E16" s="70"/>
      <c r="F16" s="71"/>
    </row>
    <row r="17" spans="1:6" x14ac:dyDescent="0.25">
      <c r="A17" s="80" t="s">
        <v>59</v>
      </c>
      <c r="B17" s="81"/>
      <c r="C17" s="82"/>
      <c r="D17" s="77" t="s">
        <v>60</v>
      </c>
      <c r="E17" s="78"/>
      <c r="F17" s="79"/>
    </row>
    <row r="18" spans="1:6" ht="30.75" customHeight="1" x14ac:dyDescent="0.25">
      <c r="A18" s="84" t="s">
        <v>61</v>
      </c>
      <c r="B18" s="83" t="s">
        <v>62</v>
      </c>
      <c r="C18" s="83"/>
      <c r="D18" s="25" t="s">
        <v>63</v>
      </c>
      <c r="E18" s="25" t="s">
        <v>65</v>
      </c>
      <c r="F18" s="25">
        <f>IF(E18="no",1,0.9)</f>
        <v>1</v>
      </c>
    </row>
    <row r="19" spans="1:6" ht="30.75" customHeight="1" x14ac:dyDescent="0.25">
      <c r="A19" s="85"/>
      <c r="B19" s="83" t="s">
        <v>66</v>
      </c>
      <c r="C19" s="83"/>
      <c r="D19" s="25" t="s">
        <v>67</v>
      </c>
      <c r="E19" s="25" t="s">
        <v>65</v>
      </c>
      <c r="F19" s="25">
        <f>IF(E19="no",1,0.8)</f>
        <v>1</v>
      </c>
    </row>
    <row r="20" spans="1:6" ht="46.5" customHeight="1" x14ac:dyDescent="0.25">
      <c r="A20" s="84" t="s">
        <v>68</v>
      </c>
      <c r="B20" s="83" t="s">
        <v>69</v>
      </c>
      <c r="C20" s="83"/>
      <c r="D20" s="25" t="s">
        <v>70</v>
      </c>
      <c r="E20" s="25" t="s">
        <v>65</v>
      </c>
      <c r="F20" s="25">
        <f>IF(E20="no",1,0.54)</f>
        <v>1</v>
      </c>
    </row>
    <row r="21" spans="1:6" ht="46.5" customHeight="1" x14ac:dyDescent="0.25">
      <c r="A21" s="86"/>
      <c r="B21" s="83" t="s">
        <v>74</v>
      </c>
      <c r="C21" s="83"/>
      <c r="D21" s="25" t="s">
        <v>71</v>
      </c>
      <c r="E21" s="25" t="s">
        <v>65</v>
      </c>
      <c r="F21" s="25">
        <f>IF(E21="no",1,0.72)</f>
        <v>1</v>
      </c>
    </row>
    <row r="22" spans="1:6" ht="46.5" customHeight="1" x14ac:dyDescent="0.25">
      <c r="A22" s="86"/>
      <c r="B22" s="83" t="s">
        <v>75</v>
      </c>
      <c r="C22" s="83"/>
      <c r="D22" s="25" t="s">
        <v>72</v>
      </c>
      <c r="E22" s="25" t="s">
        <v>65</v>
      </c>
      <c r="F22" s="25">
        <f>IF(E22="no",1,0.48)</f>
        <v>1</v>
      </c>
    </row>
    <row r="23" spans="1:6" ht="46.5" customHeight="1" x14ac:dyDescent="0.25">
      <c r="A23" s="85"/>
      <c r="B23" s="83" t="s">
        <v>76</v>
      </c>
      <c r="C23" s="83"/>
      <c r="D23" s="25" t="s">
        <v>73</v>
      </c>
      <c r="E23" s="25" t="s">
        <v>65</v>
      </c>
      <c r="F23" s="25">
        <f>IF(E23="no",1,0.64)</f>
        <v>1</v>
      </c>
    </row>
    <row r="24" spans="1:6" x14ac:dyDescent="0.25">
      <c r="A24" s="91" t="s">
        <v>78</v>
      </c>
      <c r="B24" s="91"/>
      <c r="C24" s="91"/>
      <c r="D24" s="25" t="s">
        <v>77</v>
      </c>
      <c r="E24" s="25" t="s">
        <v>65</v>
      </c>
      <c r="F24" s="25">
        <f>IF(E24="no",1,0.9)</f>
        <v>1</v>
      </c>
    </row>
    <row r="25" spans="1:6" x14ac:dyDescent="0.25">
      <c r="A25" s="91" t="s">
        <v>79</v>
      </c>
      <c r="B25" s="91"/>
      <c r="C25" s="91"/>
      <c r="D25" s="25" t="s">
        <v>80</v>
      </c>
      <c r="E25" s="25" t="s">
        <v>65</v>
      </c>
      <c r="F25" s="25">
        <f t="shared" ref="F25" si="1">IF(E25="no",1,0.9)</f>
        <v>1</v>
      </c>
    </row>
    <row r="26" spans="1:6" x14ac:dyDescent="0.25">
      <c r="A26" s="91" t="s">
        <v>83</v>
      </c>
      <c r="B26" s="91"/>
      <c r="C26" s="91"/>
      <c r="D26" s="25" t="s">
        <v>81</v>
      </c>
      <c r="E26" s="25" t="s">
        <v>65</v>
      </c>
      <c r="F26" s="25">
        <f>IF(E26="no",1,0.85)</f>
        <v>1</v>
      </c>
    </row>
    <row r="27" spans="1:6" x14ac:dyDescent="0.25">
      <c r="A27" s="91" t="s">
        <v>84</v>
      </c>
      <c r="B27" s="91"/>
      <c r="C27" s="91"/>
      <c r="D27" s="25" t="s">
        <v>82</v>
      </c>
      <c r="E27" s="25" t="s">
        <v>65</v>
      </c>
      <c r="F27" s="25">
        <f>IF(E27="no",1,0.81)</f>
        <v>1</v>
      </c>
    </row>
    <row r="28" spans="1:6" ht="15.75" thickBot="1" x14ac:dyDescent="0.3">
      <c r="A28" s="87" t="s">
        <v>85</v>
      </c>
      <c r="B28" s="87"/>
      <c r="C28" s="87"/>
      <c r="D28" s="87"/>
      <c r="E28" s="87"/>
      <c r="F28" s="87"/>
    </row>
    <row r="29" spans="1:6" ht="15.75" thickBot="1" x14ac:dyDescent="0.3">
      <c r="A29" s="72" t="s">
        <v>86</v>
      </c>
      <c r="B29" s="73"/>
      <c r="C29" s="73"/>
      <c r="D29" s="73"/>
      <c r="E29" s="74"/>
      <c r="F29" s="26">
        <f>F18*F19*F20*F21*F22*F23*F24*F25*F26*F27</f>
        <v>1</v>
      </c>
    </row>
    <row r="30" spans="1:6" ht="15.75" thickBot="1" x14ac:dyDescent="0.3">
      <c r="A30" s="88" t="s">
        <v>87</v>
      </c>
      <c r="B30" s="89"/>
      <c r="C30" s="89"/>
      <c r="D30" s="89"/>
      <c r="E30" s="90"/>
      <c r="F30" s="27">
        <f>F13*F14*F15*F29</f>
        <v>15</v>
      </c>
    </row>
    <row r="31" spans="1:6" ht="15.75" thickBot="1" x14ac:dyDescent="0.3">
      <c r="A31" s="88" t="s">
        <v>89</v>
      </c>
      <c r="B31" s="89"/>
      <c r="C31" s="89"/>
      <c r="D31" s="89"/>
      <c r="E31" s="90"/>
      <c r="F31" s="27">
        <f>IF(E24&lt;=100,0,N49)</f>
        <v>0</v>
      </c>
    </row>
    <row r="46" spans="9:14" ht="15.75" thickBot="1" x14ac:dyDescent="0.3"/>
    <row r="47" spans="9:14" ht="15.75" thickBot="1" x14ac:dyDescent="0.3">
      <c r="K47" s="75" t="s">
        <v>39</v>
      </c>
      <c r="L47" s="76"/>
      <c r="N47" s="21" t="s">
        <v>40</v>
      </c>
    </row>
    <row r="48" spans="9:14" x14ac:dyDescent="0.25">
      <c r="I48" s="8" t="s">
        <v>64</v>
      </c>
      <c r="K48" s="62" t="s">
        <v>41</v>
      </c>
      <c r="L48" s="63"/>
      <c r="N48" s="22" t="s">
        <v>47</v>
      </c>
    </row>
    <row r="49" spans="9:14" ht="15.75" thickBot="1" x14ac:dyDescent="0.3">
      <c r="I49" s="8" t="s">
        <v>65</v>
      </c>
      <c r="K49" s="64">
        <f>IF(F12&lt;500,1,K51)</f>
        <v>1</v>
      </c>
      <c r="L49" s="65"/>
      <c r="N49" s="23">
        <f>IF(F30&lt;=200,0,N51)</f>
        <v>0</v>
      </c>
    </row>
    <row r="50" spans="9:14" x14ac:dyDescent="0.25">
      <c r="K50" s="62" t="s">
        <v>42</v>
      </c>
      <c r="L50" s="63"/>
      <c r="N50" s="23" t="s">
        <v>48</v>
      </c>
    </row>
    <row r="51" spans="9:14" ht="15.75" thickBot="1" x14ac:dyDescent="0.3">
      <c r="K51" s="64">
        <f>IF(F12&lt;1000,1.2,K53)</f>
        <v>1.2</v>
      </c>
      <c r="L51" s="65"/>
      <c r="N51" s="23">
        <f>IF(F30&lt;=300,15,N53)</f>
        <v>15</v>
      </c>
    </row>
    <row r="52" spans="9:14" x14ac:dyDescent="0.25">
      <c r="K52" s="62" t="s">
        <v>43</v>
      </c>
      <c r="L52" s="63"/>
      <c r="N52" s="23" t="s">
        <v>49</v>
      </c>
    </row>
    <row r="53" spans="9:14" ht="15.75" thickBot="1" x14ac:dyDescent="0.3">
      <c r="K53" s="64">
        <f>IF(F12&lt;2500,1.4,K55)</f>
        <v>1.4</v>
      </c>
      <c r="L53" s="65"/>
      <c r="N53" s="23">
        <f>IF(F30&lt;=450,30,N55)</f>
        <v>30</v>
      </c>
    </row>
    <row r="54" spans="9:14" x14ac:dyDescent="0.25">
      <c r="K54" s="62" t="s">
        <v>44</v>
      </c>
      <c r="L54" s="63"/>
      <c r="N54" s="23" t="s">
        <v>50</v>
      </c>
    </row>
    <row r="55" spans="9:14" ht="15.75" thickBot="1" x14ac:dyDescent="0.3">
      <c r="K55" s="64">
        <f>IF(F12&lt;5000,1.6,K57)</f>
        <v>1.6</v>
      </c>
      <c r="L55" s="65"/>
      <c r="N55" s="23">
        <f>IF(F30&lt;=600,45,N57)</f>
        <v>45</v>
      </c>
    </row>
    <row r="56" spans="9:14" x14ac:dyDescent="0.25">
      <c r="K56" s="62" t="s">
        <v>45</v>
      </c>
      <c r="L56" s="63"/>
      <c r="N56" s="23" t="s">
        <v>51</v>
      </c>
    </row>
    <row r="57" spans="9:14" ht="15.75" thickBot="1" x14ac:dyDescent="0.3">
      <c r="K57" s="64">
        <f>IF(F12&lt;10000,1.8,2)</f>
        <v>1.8</v>
      </c>
      <c r="L57" s="65"/>
      <c r="N57" s="23">
        <f>IF(F30&lt;=900,60,N59)</f>
        <v>60</v>
      </c>
    </row>
    <row r="58" spans="9:14" x14ac:dyDescent="0.25">
      <c r="K58" s="62" t="s">
        <v>46</v>
      </c>
      <c r="L58" s="63"/>
      <c r="N58" s="23" t="s">
        <v>52</v>
      </c>
    </row>
    <row r="59" spans="9:14" ht="15.75" thickBot="1" x14ac:dyDescent="0.3">
      <c r="K59" s="64">
        <v>2</v>
      </c>
      <c r="L59" s="65"/>
      <c r="N59" s="23">
        <f>IF(F30&lt;=1200,90,N61)</f>
        <v>90</v>
      </c>
    </row>
    <row r="60" spans="9:14" x14ac:dyDescent="0.25">
      <c r="N60" s="23" t="s">
        <v>53</v>
      </c>
    </row>
    <row r="61" spans="9:14" x14ac:dyDescent="0.25">
      <c r="N61" s="23">
        <f>IF(F30&lt;=1800,120,N63)</f>
        <v>120</v>
      </c>
    </row>
    <row r="62" spans="9:14" x14ac:dyDescent="0.25">
      <c r="N62" s="23" t="s">
        <v>54</v>
      </c>
    </row>
    <row r="63" spans="9:14" x14ac:dyDescent="0.25">
      <c r="N63" s="23">
        <f>IF(F30&lt;=2400,180,240)</f>
        <v>180</v>
      </c>
    </row>
    <row r="64" spans="9:14" x14ac:dyDescent="0.25">
      <c r="N64" s="23" t="s">
        <v>55</v>
      </c>
    </row>
    <row r="65" spans="14:14" ht="15.75" thickBot="1" x14ac:dyDescent="0.3">
      <c r="N65" s="24">
        <f>240</f>
        <v>240</v>
      </c>
    </row>
  </sheetData>
  <mergeCells count="40">
    <mergeCell ref="B20:C20"/>
    <mergeCell ref="A18:A19"/>
    <mergeCell ref="B21:C21"/>
    <mergeCell ref="B22:C22"/>
    <mergeCell ref="B23:C23"/>
    <mergeCell ref="A20:A23"/>
    <mergeCell ref="A17:C17"/>
    <mergeCell ref="B18:C18"/>
    <mergeCell ref="B19:C19"/>
    <mergeCell ref="A15:E15"/>
    <mergeCell ref="A16:F16"/>
    <mergeCell ref="K48:L48"/>
    <mergeCell ref="K49:L49"/>
    <mergeCell ref="K50:L50"/>
    <mergeCell ref="K51:L51"/>
    <mergeCell ref="D17:F17"/>
    <mergeCell ref="A28:F28"/>
    <mergeCell ref="A29:E29"/>
    <mergeCell ref="A30:E30"/>
    <mergeCell ref="A31:E31"/>
    <mergeCell ref="A24:C24"/>
    <mergeCell ref="A25:C25"/>
    <mergeCell ref="A26:C26"/>
    <mergeCell ref="A27:C27"/>
    <mergeCell ref="K56:L56"/>
    <mergeCell ref="K57:L57"/>
    <mergeCell ref="K58:L58"/>
    <mergeCell ref="K59:L59"/>
    <mergeCell ref="A1:F1"/>
    <mergeCell ref="A2:F2"/>
    <mergeCell ref="A3:F3"/>
    <mergeCell ref="K52:L52"/>
    <mergeCell ref="K53:L53"/>
    <mergeCell ref="K54:L54"/>
    <mergeCell ref="K55:L55"/>
    <mergeCell ref="A11:E11"/>
    <mergeCell ref="A12:E12"/>
    <mergeCell ref="A13:E13"/>
    <mergeCell ref="A14:E14"/>
    <mergeCell ref="K47:L47"/>
  </mergeCells>
  <phoneticPr fontId="3" type="noConversion"/>
  <dataValidations disablePrompts="1" count="1">
    <dataValidation type="list" allowBlank="1" showInputMessage="1" showErrorMessage="1" sqref="E18:E27" xr:uid="{BA3D129D-E8EA-49B7-8BE9-3609CA6E8119}">
      <formula1>$I$48:$I$49</formula1>
    </dataValidation>
  </dataValidations>
  <pageMargins left="0.7" right="0.7" top="0.75" bottom="0.75" header="0.3" footer="0.3"/>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F861832A-76A8-4588-871C-336582CEE8D0}">
          <x14:formula1>
            <xm:f>Calcoli!$A$3:$A$5</xm:f>
          </x14:formula1>
          <xm:sqref>D5:D9</xm:sqref>
        </x14:dataValidation>
        <x14:dataValidation type="list" allowBlank="1" showInputMessage="1" showErrorMessage="1" xr:uid="{9FE6CCDD-3604-41A1-9FF7-96CA1379C808}">
          <x14:formula1>
            <xm:f>Calcoli!$B$3:$B$4</xm:f>
          </x14:formula1>
          <xm:sqref>E5:E9</xm:sqref>
        </x14:dataValidation>
        <x14:dataValidation type="list" allowBlank="1" showInputMessage="1" showErrorMessage="1" xr:uid="{73707D29-1472-4797-8DF0-3875875FFCBD}">
          <x14:formula1>
            <xm:f>Calcoli!$C$3:$C$5</xm:f>
          </x14:formula1>
          <xm:sqref>F15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6902D-18EE-42D0-8214-AD0DE2B4F70D}">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90</v>
      </c>
      <c r="B5" s="95">
        <v>420</v>
      </c>
      <c r="C5" s="96"/>
      <c r="D5" s="96"/>
      <c r="E5" s="97"/>
      <c r="F5" s="17">
        <v>511</v>
      </c>
    </row>
    <row r="6" spans="1:6" ht="15.75" thickBot="1" x14ac:dyDescent="0.3">
      <c r="A6" s="18" t="s">
        <v>34</v>
      </c>
      <c r="F6" s="19"/>
    </row>
    <row r="7" spans="1:6" ht="15.75" thickBot="1" x14ac:dyDescent="0.3">
      <c r="A7" s="72" t="s">
        <v>37</v>
      </c>
      <c r="B7" s="73"/>
      <c r="C7" s="73"/>
      <c r="D7" s="73"/>
      <c r="E7" s="74"/>
      <c r="F7" s="20">
        <f>SUM(F5:F5)</f>
        <v>511</v>
      </c>
    </row>
    <row r="8" spans="1:6" ht="15.75" thickBot="1" x14ac:dyDescent="0.3">
      <c r="A8" s="72" t="s">
        <v>38</v>
      </c>
      <c r="B8" s="73"/>
      <c r="C8" s="73"/>
      <c r="D8" s="73"/>
      <c r="E8" s="74"/>
      <c r="F8" s="20">
        <v>1</v>
      </c>
    </row>
    <row r="9" spans="1:6" ht="15.75" thickBot="1" x14ac:dyDescent="0.3">
      <c r="A9" s="72" t="s">
        <v>88</v>
      </c>
      <c r="B9" s="73"/>
      <c r="C9" s="73"/>
      <c r="D9" s="73"/>
      <c r="E9" s="74"/>
      <c r="F9" s="20">
        <f>F7</f>
        <v>511</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511</v>
      </c>
    </row>
    <row r="27" spans="1:6" ht="15.75" thickBot="1" x14ac:dyDescent="0.3">
      <c r="A27" s="88" t="s">
        <v>89</v>
      </c>
      <c r="B27" s="89"/>
      <c r="C27" s="89"/>
      <c r="D27" s="89"/>
      <c r="E27" s="90"/>
      <c r="F27" s="27">
        <f>IF(E20&lt;=100,0,N45)</f>
        <v>45</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45</v>
      </c>
    </row>
    <row r="46" spans="9:14" x14ac:dyDescent="0.25">
      <c r="K46" s="62" t="s">
        <v>42</v>
      </c>
      <c r="L46" s="63"/>
      <c r="N46" s="23" t="s">
        <v>48</v>
      </c>
    </row>
    <row r="47" spans="9:14" ht="15.75" thickBot="1" x14ac:dyDescent="0.3">
      <c r="K47" s="64">
        <f>IF(F8&lt;1000,1.2,K49)</f>
        <v>1.2</v>
      </c>
      <c r="L47" s="65"/>
      <c r="N47" s="23">
        <f>IF(F26&lt;=300,15,N49)</f>
        <v>45</v>
      </c>
    </row>
    <row r="48" spans="9:14" x14ac:dyDescent="0.25">
      <c r="K48" s="62" t="s">
        <v>43</v>
      </c>
      <c r="L48" s="63"/>
      <c r="N48" s="23" t="s">
        <v>49</v>
      </c>
    </row>
    <row r="49" spans="11:14" ht="15.75" thickBot="1" x14ac:dyDescent="0.3">
      <c r="K49" s="64">
        <f>IF(F8&lt;2500,1.4,K51)</f>
        <v>1.4</v>
      </c>
      <c r="L49" s="65"/>
      <c r="N49" s="23">
        <f>IF(F26&lt;=450,30,N51)</f>
        <v>45</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4:L54"/>
    <mergeCell ref="K55:L55"/>
    <mergeCell ref="B4:E4"/>
    <mergeCell ref="B5:E5"/>
    <mergeCell ref="K48:L48"/>
    <mergeCell ref="K49:L49"/>
    <mergeCell ref="K50:L50"/>
    <mergeCell ref="K51:L51"/>
    <mergeCell ref="K52:L52"/>
    <mergeCell ref="K53:L53"/>
    <mergeCell ref="A27:E27"/>
    <mergeCell ref="K43:L43"/>
    <mergeCell ref="K44:L44"/>
    <mergeCell ref="K45:L45"/>
    <mergeCell ref="K46:L46"/>
    <mergeCell ref="K47:L47"/>
    <mergeCell ref="A26:E26"/>
    <mergeCell ref="A16:A19"/>
    <mergeCell ref="B16:C16"/>
    <mergeCell ref="B17:C17"/>
    <mergeCell ref="B18:C18"/>
    <mergeCell ref="B19:C19"/>
    <mergeCell ref="A20:C20"/>
    <mergeCell ref="A21:C21"/>
    <mergeCell ref="A22:C22"/>
    <mergeCell ref="A23:C23"/>
    <mergeCell ref="A24:F24"/>
    <mergeCell ref="A25:E25"/>
    <mergeCell ref="A14:A15"/>
    <mergeCell ref="B14:C14"/>
    <mergeCell ref="B15:C15"/>
    <mergeCell ref="A1:F1"/>
    <mergeCell ref="A2:F2"/>
    <mergeCell ref="A3:F3"/>
    <mergeCell ref="A7:E7"/>
    <mergeCell ref="A8:E8"/>
    <mergeCell ref="A9:E9"/>
    <mergeCell ref="A10:E10"/>
    <mergeCell ref="A11:E11"/>
    <mergeCell ref="A12:F12"/>
    <mergeCell ref="A13:C13"/>
    <mergeCell ref="D13:F13"/>
  </mergeCells>
  <dataValidations count="1">
    <dataValidation type="list" allowBlank="1" showInputMessage="1" showErrorMessage="1" sqref="E14:E23" xr:uid="{0E74604E-C5B2-479C-A245-ED299C52FA8A}">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F6A90BF-7C91-43A5-A1BD-BE3B764CD58E}">
          <x14:formula1>
            <xm:f>Calcoli!$C$3:$C$5</xm:f>
          </x14:formula1>
          <xm:sqref>F11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30213-2FBA-4980-9DA0-8A566621D518}">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101</v>
      </c>
      <c r="B5" s="95">
        <v>310</v>
      </c>
      <c r="C5" s="96"/>
      <c r="D5" s="96"/>
      <c r="E5" s="97"/>
      <c r="F5" s="17">
        <v>377</v>
      </c>
    </row>
    <row r="6" spans="1:6" ht="15.75" thickBot="1" x14ac:dyDescent="0.3">
      <c r="A6" s="18" t="s">
        <v>34</v>
      </c>
      <c r="F6" s="19"/>
    </row>
    <row r="7" spans="1:6" ht="15.75" thickBot="1" x14ac:dyDescent="0.3">
      <c r="A7" s="72" t="s">
        <v>37</v>
      </c>
      <c r="B7" s="73"/>
      <c r="C7" s="73"/>
      <c r="D7" s="73"/>
      <c r="E7" s="74"/>
      <c r="F7" s="20">
        <f>SUM(F5:F5)</f>
        <v>377</v>
      </c>
    </row>
    <row r="8" spans="1:6" ht="15.75" thickBot="1" x14ac:dyDescent="0.3">
      <c r="A8" s="72" t="s">
        <v>38</v>
      </c>
      <c r="B8" s="73"/>
      <c r="C8" s="73"/>
      <c r="D8" s="73"/>
      <c r="E8" s="74"/>
      <c r="F8" s="20">
        <v>1</v>
      </c>
    </row>
    <row r="9" spans="1:6" ht="15.75" thickBot="1" x14ac:dyDescent="0.3">
      <c r="A9" s="72" t="s">
        <v>88</v>
      </c>
      <c r="B9" s="73"/>
      <c r="C9" s="73"/>
      <c r="D9" s="73"/>
      <c r="E9" s="74"/>
      <c r="F9" s="20">
        <f>F7</f>
        <v>377</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377</v>
      </c>
    </row>
    <row r="27" spans="1:6" ht="15.75" thickBot="1" x14ac:dyDescent="0.3">
      <c r="A27" s="88" t="s">
        <v>89</v>
      </c>
      <c r="B27" s="89"/>
      <c r="C27" s="89"/>
      <c r="D27" s="89"/>
      <c r="E27" s="90"/>
      <c r="F27" s="27">
        <f>IF(E20&lt;=100,0,N45)</f>
        <v>30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30</v>
      </c>
    </row>
    <row r="46" spans="9:14" x14ac:dyDescent="0.25">
      <c r="K46" s="62" t="s">
        <v>42</v>
      </c>
      <c r="L46" s="63"/>
      <c r="N46" s="23" t="s">
        <v>48</v>
      </c>
    </row>
    <row r="47" spans="9:14" ht="15.75" thickBot="1" x14ac:dyDescent="0.3">
      <c r="K47" s="64">
        <f>IF(F8&lt;1000,1.2,K49)</f>
        <v>1.2</v>
      </c>
      <c r="L47" s="65"/>
      <c r="N47" s="23">
        <f>IF(F26&lt;=300,15,N49)</f>
        <v>30</v>
      </c>
    </row>
    <row r="48" spans="9:14" x14ac:dyDescent="0.25">
      <c r="K48" s="62" t="s">
        <v>43</v>
      </c>
      <c r="L48" s="63"/>
      <c r="N48" s="23" t="s">
        <v>49</v>
      </c>
    </row>
    <row r="49" spans="11:14" ht="15.75" thickBot="1" x14ac:dyDescent="0.3">
      <c r="K49" s="64">
        <f>IF(F8&lt;2500,1.4,K51)</f>
        <v>1.4</v>
      </c>
      <c r="L49" s="65"/>
      <c r="N49" s="23">
        <f>IF(F26&lt;=450,30,N51)</f>
        <v>30</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93DD832F-BB3D-4C23-A259-FA3F37CBE4F0}">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A385E72-9C4F-4202-9590-D4A296A6C210}">
          <x14:formula1>
            <xm:f>Calcoli!$C$3:$C$5</xm:f>
          </x14:formula1>
          <xm:sqref>F11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7B69-5391-48C9-AE39-A8E1EF08ECBD}">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92</v>
      </c>
      <c r="B5" s="95">
        <v>200</v>
      </c>
      <c r="C5" s="96"/>
      <c r="D5" s="96"/>
      <c r="E5" s="97"/>
      <c r="F5" s="17">
        <v>350</v>
      </c>
    </row>
    <row r="6" spans="1:6" ht="15.75" thickBot="1" x14ac:dyDescent="0.3">
      <c r="A6" s="18" t="s">
        <v>34</v>
      </c>
      <c r="F6" s="19"/>
    </row>
    <row r="7" spans="1:6" ht="15.75" thickBot="1" x14ac:dyDescent="0.3">
      <c r="A7" s="72" t="s">
        <v>37</v>
      </c>
      <c r="B7" s="73"/>
      <c r="C7" s="73"/>
      <c r="D7" s="73"/>
      <c r="E7" s="74"/>
      <c r="F7" s="20">
        <f>SUM(F5:F5)</f>
        <v>350</v>
      </c>
    </row>
    <row r="8" spans="1:6" ht="15.75" thickBot="1" x14ac:dyDescent="0.3">
      <c r="A8" s="72" t="s">
        <v>38</v>
      </c>
      <c r="B8" s="73"/>
      <c r="C8" s="73"/>
      <c r="D8" s="73"/>
      <c r="E8" s="74"/>
      <c r="F8" s="20">
        <v>1</v>
      </c>
    </row>
    <row r="9" spans="1:6" ht="15.75" thickBot="1" x14ac:dyDescent="0.3">
      <c r="A9" s="72" t="s">
        <v>88</v>
      </c>
      <c r="B9" s="73"/>
      <c r="C9" s="73"/>
      <c r="D9" s="73"/>
      <c r="E9" s="74"/>
      <c r="F9" s="20">
        <f>F7</f>
        <v>350</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350</v>
      </c>
    </row>
    <row r="27" spans="1:6" ht="15.75" thickBot="1" x14ac:dyDescent="0.3">
      <c r="A27" s="88" t="s">
        <v>89</v>
      </c>
      <c r="B27" s="89"/>
      <c r="C27" s="89"/>
      <c r="D27" s="89"/>
      <c r="E27" s="90"/>
      <c r="F27" s="27">
        <f>IF(E20&lt;=100,0,N45)</f>
        <v>30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30</v>
      </c>
    </row>
    <row r="46" spans="9:14" x14ac:dyDescent="0.25">
      <c r="K46" s="62" t="s">
        <v>42</v>
      </c>
      <c r="L46" s="63"/>
      <c r="N46" s="23" t="s">
        <v>48</v>
      </c>
    </row>
    <row r="47" spans="9:14" ht="15.75" thickBot="1" x14ac:dyDescent="0.3">
      <c r="K47" s="64">
        <f>IF(F8&lt;1000,1.2,K49)</f>
        <v>1.2</v>
      </c>
      <c r="L47" s="65"/>
      <c r="N47" s="23">
        <f>IF(F26&lt;=300,15,N49)</f>
        <v>30</v>
      </c>
    </row>
    <row r="48" spans="9:14" x14ac:dyDescent="0.25">
      <c r="K48" s="62" t="s">
        <v>43</v>
      </c>
      <c r="L48" s="63"/>
      <c r="N48" s="23" t="s">
        <v>49</v>
      </c>
    </row>
    <row r="49" spans="11:14" ht="15.75" thickBot="1" x14ac:dyDescent="0.3">
      <c r="K49" s="64">
        <f>IF(F8&lt;2500,1.4,K51)</f>
        <v>1.4</v>
      </c>
      <c r="L49" s="65"/>
      <c r="N49" s="23">
        <f>IF(F26&lt;=450,30,N51)</f>
        <v>30</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2C501795-280F-4CB7-8750-D203858AA5E4}">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E9FE89-B5DE-4679-BAD8-BAFB4F2BADB8}">
          <x14:formula1>
            <xm:f>Calcoli!$C$3:$C$5</xm:f>
          </x14:formula1>
          <xm:sqref>F11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458B-3598-4BC3-92D8-BC9612956E98}">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93</v>
      </c>
      <c r="B5" s="95">
        <v>285</v>
      </c>
      <c r="C5" s="96"/>
      <c r="D5" s="96"/>
      <c r="E5" s="97"/>
      <c r="F5" s="17">
        <v>347</v>
      </c>
    </row>
    <row r="6" spans="1:6" ht="15.75" thickBot="1" x14ac:dyDescent="0.3">
      <c r="A6" s="18" t="s">
        <v>34</v>
      </c>
      <c r="F6" s="19"/>
    </row>
    <row r="7" spans="1:6" ht="15.75" thickBot="1" x14ac:dyDescent="0.3">
      <c r="A7" s="72" t="s">
        <v>37</v>
      </c>
      <c r="B7" s="73"/>
      <c r="C7" s="73"/>
      <c r="D7" s="73"/>
      <c r="E7" s="74"/>
      <c r="F7" s="20">
        <f>SUM(F5:F5)</f>
        <v>347</v>
      </c>
    </row>
    <row r="8" spans="1:6" ht="15.75" thickBot="1" x14ac:dyDescent="0.3">
      <c r="A8" s="72" t="s">
        <v>38</v>
      </c>
      <c r="B8" s="73"/>
      <c r="C8" s="73"/>
      <c r="D8" s="73"/>
      <c r="E8" s="74"/>
      <c r="F8" s="20">
        <v>1</v>
      </c>
    </row>
    <row r="9" spans="1:6" ht="15.75" thickBot="1" x14ac:dyDescent="0.3">
      <c r="A9" s="72" t="s">
        <v>88</v>
      </c>
      <c r="B9" s="73"/>
      <c r="C9" s="73"/>
      <c r="D9" s="73"/>
      <c r="E9" s="74"/>
      <c r="F9" s="20">
        <f>F7</f>
        <v>347</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347</v>
      </c>
    </row>
    <row r="27" spans="1:6" ht="15.75" thickBot="1" x14ac:dyDescent="0.3">
      <c r="A27" s="88" t="s">
        <v>89</v>
      </c>
      <c r="B27" s="89"/>
      <c r="C27" s="89"/>
      <c r="D27" s="89"/>
      <c r="E27" s="90"/>
      <c r="F27" s="27">
        <f>IF(E20&lt;=100,0,N45)</f>
        <v>30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30</v>
      </c>
    </row>
    <row r="46" spans="9:14" x14ac:dyDescent="0.25">
      <c r="K46" s="62" t="s">
        <v>42</v>
      </c>
      <c r="L46" s="63"/>
      <c r="N46" s="23" t="s">
        <v>48</v>
      </c>
    </row>
    <row r="47" spans="9:14" ht="15.75" thickBot="1" x14ac:dyDescent="0.3">
      <c r="K47" s="64">
        <f>IF(F8&lt;1000,1.2,K49)</f>
        <v>1.2</v>
      </c>
      <c r="L47" s="65"/>
      <c r="N47" s="23">
        <f>IF(F26&lt;=300,15,N49)</f>
        <v>30</v>
      </c>
    </row>
    <row r="48" spans="9:14" x14ac:dyDescent="0.25">
      <c r="K48" s="62" t="s">
        <v>43</v>
      </c>
      <c r="L48" s="63"/>
      <c r="N48" s="23" t="s">
        <v>49</v>
      </c>
    </row>
    <row r="49" spans="11:14" ht="15.75" thickBot="1" x14ac:dyDescent="0.3">
      <c r="K49" s="64">
        <f>IF(F8&lt;2500,1.4,K51)</f>
        <v>1.4</v>
      </c>
      <c r="L49" s="65"/>
      <c r="N49" s="23">
        <f>IF(F26&lt;=450,30,N51)</f>
        <v>30</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811E0786-472F-4BEF-B7DC-B37B652645E4}">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0AE8BED-717C-4E4B-8E44-A4135A6A618A}">
          <x14:formula1>
            <xm:f>Calcoli!$C$3:$C$5</xm:f>
          </x14:formula1>
          <xm:sqref>F11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3C955-9287-4876-B26E-3F2F67CF6E17}">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94</v>
      </c>
      <c r="B5" s="95">
        <v>600</v>
      </c>
      <c r="C5" s="96"/>
      <c r="D5" s="96"/>
      <c r="E5" s="97"/>
      <c r="F5" s="17">
        <v>730</v>
      </c>
    </row>
    <row r="6" spans="1:6" ht="15.75" thickBot="1" x14ac:dyDescent="0.3">
      <c r="A6" s="18" t="s">
        <v>34</v>
      </c>
      <c r="F6" s="19"/>
    </row>
    <row r="7" spans="1:6" ht="15.75" thickBot="1" x14ac:dyDescent="0.3">
      <c r="A7" s="72" t="s">
        <v>37</v>
      </c>
      <c r="B7" s="73"/>
      <c r="C7" s="73"/>
      <c r="D7" s="73"/>
      <c r="E7" s="74"/>
      <c r="F7" s="20">
        <f>SUM(F5:F5)</f>
        <v>730</v>
      </c>
    </row>
    <row r="8" spans="1:6" ht="15.75" thickBot="1" x14ac:dyDescent="0.3">
      <c r="A8" s="72" t="s">
        <v>38</v>
      </c>
      <c r="B8" s="73"/>
      <c r="C8" s="73"/>
      <c r="D8" s="73"/>
      <c r="E8" s="74"/>
      <c r="F8" s="20">
        <v>1</v>
      </c>
    </row>
    <row r="9" spans="1:6" ht="15.75" thickBot="1" x14ac:dyDescent="0.3">
      <c r="A9" s="72" t="s">
        <v>88</v>
      </c>
      <c r="B9" s="73"/>
      <c r="C9" s="73"/>
      <c r="D9" s="73"/>
      <c r="E9" s="74"/>
      <c r="F9" s="20">
        <f>F7</f>
        <v>730</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730</v>
      </c>
    </row>
    <row r="27" spans="1:6" ht="15.75" thickBot="1" x14ac:dyDescent="0.3">
      <c r="A27" s="88" t="s">
        <v>89</v>
      </c>
      <c r="B27" s="89"/>
      <c r="C27" s="89"/>
      <c r="D27" s="89"/>
      <c r="E27" s="90"/>
      <c r="F27" s="27">
        <f>IF(E20&lt;=100,0,N45)</f>
        <v>60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60</v>
      </c>
    </row>
    <row r="46" spans="9:14" x14ac:dyDescent="0.25">
      <c r="K46" s="62" t="s">
        <v>42</v>
      </c>
      <c r="L46" s="63"/>
      <c r="N46" s="23" t="s">
        <v>48</v>
      </c>
    </row>
    <row r="47" spans="9:14" ht="15.75" thickBot="1" x14ac:dyDescent="0.3">
      <c r="K47" s="64">
        <f>IF(F8&lt;1000,1.2,K49)</f>
        <v>1.2</v>
      </c>
      <c r="L47" s="65"/>
      <c r="N47" s="23">
        <f>IF(F26&lt;=300,15,N49)</f>
        <v>60</v>
      </c>
    </row>
    <row r="48" spans="9:14" x14ac:dyDescent="0.25">
      <c r="K48" s="62" t="s">
        <v>43</v>
      </c>
      <c r="L48" s="63"/>
      <c r="N48" s="23" t="s">
        <v>49</v>
      </c>
    </row>
    <row r="49" spans="11:14" ht="15.75" thickBot="1" x14ac:dyDescent="0.3">
      <c r="K49" s="64">
        <f>IF(F8&lt;2500,1.4,K51)</f>
        <v>1.4</v>
      </c>
      <c r="L49" s="65"/>
      <c r="N49" s="23">
        <f>IF(F26&lt;=450,30,N51)</f>
        <v>60</v>
      </c>
    </row>
    <row r="50" spans="11:14" x14ac:dyDescent="0.25">
      <c r="K50" s="62" t="s">
        <v>44</v>
      </c>
      <c r="L50" s="63"/>
      <c r="N50" s="23" t="s">
        <v>50</v>
      </c>
    </row>
    <row r="51" spans="11:14" ht="15.75" thickBot="1" x14ac:dyDescent="0.3">
      <c r="K51" s="64">
        <f>IF(F8&lt;5000,1.6,K53)</f>
        <v>1.6</v>
      </c>
      <c r="L51" s="65"/>
      <c r="N51" s="23">
        <f>IF(F26&lt;=600,45,N53)</f>
        <v>60</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44D5E650-2104-4010-AE2D-EB5A8416A4E8}">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AB497D1-8765-4070-9F3F-2830CF12A357}">
          <x14:formula1>
            <xm:f>Calcoli!$C$3:$C$5</xm:f>
          </x14:formula1>
          <xm:sqref>F11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DA3A-01BD-4F23-B81F-B47C679A8186}">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96</v>
      </c>
      <c r="B5" s="95">
        <v>400</v>
      </c>
      <c r="C5" s="96"/>
      <c r="D5" s="96"/>
      <c r="E5" s="97"/>
      <c r="F5" s="17">
        <v>488</v>
      </c>
    </row>
    <row r="6" spans="1:6" ht="15.75" thickBot="1" x14ac:dyDescent="0.3">
      <c r="A6" s="18" t="s">
        <v>34</v>
      </c>
      <c r="F6" s="19"/>
    </row>
    <row r="7" spans="1:6" ht="15.75" thickBot="1" x14ac:dyDescent="0.3">
      <c r="A7" s="72" t="s">
        <v>37</v>
      </c>
      <c r="B7" s="73"/>
      <c r="C7" s="73"/>
      <c r="D7" s="73"/>
      <c r="E7" s="74"/>
      <c r="F7" s="20">
        <f>SUM(F5:F5)</f>
        <v>488</v>
      </c>
    </row>
    <row r="8" spans="1:6" ht="15.75" thickBot="1" x14ac:dyDescent="0.3">
      <c r="A8" s="72" t="s">
        <v>38</v>
      </c>
      <c r="B8" s="73"/>
      <c r="C8" s="73"/>
      <c r="D8" s="73"/>
      <c r="E8" s="74"/>
      <c r="F8" s="20">
        <v>1</v>
      </c>
    </row>
    <row r="9" spans="1:6" ht="15.75" thickBot="1" x14ac:dyDescent="0.3">
      <c r="A9" s="72" t="s">
        <v>88</v>
      </c>
      <c r="B9" s="73"/>
      <c r="C9" s="73"/>
      <c r="D9" s="73"/>
      <c r="E9" s="74"/>
      <c r="F9" s="20">
        <f>F7</f>
        <v>488</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488</v>
      </c>
    </row>
    <row r="27" spans="1:6" ht="15.75" thickBot="1" x14ac:dyDescent="0.3">
      <c r="A27" s="88" t="s">
        <v>89</v>
      </c>
      <c r="B27" s="89"/>
      <c r="C27" s="89"/>
      <c r="D27" s="89"/>
      <c r="E27" s="90"/>
      <c r="F27" s="27">
        <f>IF(E20&lt;=100,0,N45)</f>
        <v>45</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45</v>
      </c>
    </row>
    <row r="46" spans="9:14" x14ac:dyDescent="0.25">
      <c r="K46" s="62" t="s">
        <v>42</v>
      </c>
      <c r="L46" s="63"/>
      <c r="N46" s="23" t="s">
        <v>48</v>
      </c>
    </row>
    <row r="47" spans="9:14" ht="15.75" thickBot="1" x14ac:dyDescent="0.3">
      <c r="K47" s="64">
        <f>IF(F8&lt;1000,1.2,K49)</f>
        <v>1.2</v>
      </c>
      <c r="L47" s="65"/>
      <c r="N47" s="23">
        <f>IF(F26&lt;=300,15,N49)</f>
        <v>45</v>
      </c>
    </row>
    <row r="48" spans="9:14" x14ac:dyDescent="0.25">
      <c r="K48" s="62" t="s">
        <v>43</v>
      </c>
      <c r="L48" s="63"/>
      <c r="N48" s="23" t="s">
        <v>49</v>
      </c>
    </row>
    <row r="49" spans="11:14" ht="15.75" thickBot="1" x14ac:dyDescent="0.3">
      <c r="K49" s="64">
        <f>IF(F8&lt;2500,1.4,K51)</f>
        <v>1.4</v>
      </c>
      <c r="L49" s="65"/>
      <c r="N49" s="23">
        <f>IF(F26&lt;=450,30,N51)</f>
        <v>45</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8C362EEA-3A5E-4221-92AB-71FA3DEC1F3C}">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63EB21-3194-495D-8F34-AF78F9D6C680}">
          <x14:formula1>
            <xm:f>Calcoli!$C$3:$C$5</xm:f>
          </x14:formula1>
          <xm:sqref>F11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D78D-305D-451A-AAC1-0965059905BB}">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97</v>
      </c>
      <c r="B5" s="95">
        <v>300</v>
      </c>
      <c r="C5" s="96"/>
      <c r="D5" s="96"/>
      <c r="E5" s="97"/>
      <c r="F5" s="17">
        <v>525</v>
      </c>
    </row>
    <row r="6" spans="1:6" ht="15.75" thickBot="1" x14ac:dyDescent="0.3">
      <c r="A6" s="18" t="s">
        <v>34</v>
      </c>
      <c r="F6" s="19"/>
    </row>
    <row r="7" spans="1:6" ht="15.75" thickBot="1" x14ac:dyDescent="0.3">
      <c r="A7" s="72" t="s">
        <v>37</v>
      </c>
      <c r="B7" s="73"/>
      <c r="C7" s="73"/>
      <c r="D7" s="73"/>
      <c r="E7" s="74"/>
      <c r="F7" s="20">
        <f>SUM(F5:F5)</f>
        <v>525</v>
      </c>
    </row>
    <row r="8" spans="1:6" ht="15.75" thickBot="1" x14ac:dyDescent="0.3">
      <c r="A8" s="72" t="s">
        <v>38</v>
      </c>
      <c r="B8" s="73"/>
      <c r="C8" s="73"/>
      <c r="D8" s="73"/>
      <c r="E8" s="74"/>
      <c r="F8" s="20">
        <v>1</v>
      </c>
    </row>
    <row r="9" spans="1:6" ht="15.75" thickBot="1" x14ac:dyDescent="0.3">
      <c r="A9" s="72" t="s">
        <v>88</v>
      </c>
      <c r="B9" s="73"/>
      <c r="C9" s="73"/>
      <c r="D9" s="73"/>
      <c r="E9" s="74"/>
      <c r="F9" s="20">
        <f>F7</f>
        <v>525</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525</v>
      </c>
    </row>
    <row r="27" spans="1:6" ht="15.75" thickBot="1" x14ac:dyDescent="0.3">
      <c r="A27" s="88" t="s">
        <v>89</v>
      </c>
      <c r="B27" s="89"/>
      <c r="C27" s="89"/>
      <c r="D27" s="89"/>
      <c r="E27" s="90"/>
      <c r="F27" s="27">
        <f>IF(E20&lt;=100,0,N45)</f>
        <v>45</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45</v>
      </c>
    </row>
    <row r="46" spans="9:14" x14ac:dyDescent="0.25">
      <c r="K46" s="62" t="s">
        <v>42</v>
      </c>
      <c r="L46" s="63"/>
      <c r="N46" s="23" t="s">
        <v>48</v>
      </c>
    </row>
    <row r="47" spans="9:14" ht="15.75" thickBot="1" x14ac:dyDescent="0.3">
      <c r="K47" s="64">
        <f>IF(F8&lt;1000,1.2,K49)</f>
        <v>1.2</v>
      </c>
      <c r="L47" s="65"/>
      <c r="N47" s="23">
        <f>IF(F26&lt;=300,15,N49)</f>
        <v>45</v>
      </c>
    </row>
    <row r="48" spans="9:14" x14ac:dyDescent="0.25">
      <c r="K48" s="62" t="s">
        <v>43</v>
      </c>
      <c r="L48" s="63"/>
      <c r="N48" s="23" t="s">
        <v>49</v>
      </c>
    </row>
    <row r="49" spans="11:14" ht="15.75" thickBot="1" x14ac:dyDescent="0.3">
      <c r="K49" s="64">
        <f>IF(F8&lt;2500,1.4,K51)</f>
        <v>1.4</v>
      </c>
      <c r="L49" s="65"/>
      <c r="N49" s="23">
        <f>IF(F26&lt;=450,30,N51)</f>
        <v>45</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7455DA26-8C6A-438A-8B0A-CD0F920B9180}">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D54C6EF-2F1F-4DF4-911D-612D5B79A949}">
          <x14:formula1>
            <xm:f>Calcoli!$C$3:$C$5</xm:f>
          </x14:formula1>
          <xm:sqref>F11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89164-6F12-4EFB-8010-4C266D9DB5BC}">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100</v>
      </c>
      <c r="B5" s="95">
        <v>230</v>
      </c>
      <c r="C5" s="96"/>
      <c r="D5" s="96"/>
      <c r="E5" s="97"/>
      <c r="F5" s="17">
        <v>280</v>
      </c>
    </row>
    <row r="6" spans="1:6" ht="15.75" thickBot="1" x14ac:dyDescent="0.3">
      <c r="A6" s="18" t="s">
        <v>34</v>
      </c>
      <c r="F6" s="19"/>
    </row>
    <row r="7" spans="1:6" ht="15.75" thickBot="1" x14ac:dyDescent="0.3">
      <c r="A7" s="72" t="s">
        <v>37</v>
      </c>
      <c r="B7" s="73"/>
      <c r="C7" s="73"/>
      <c r="D7" s="73"/>
      <c r="E7" s="74"/>
      <c r="F7" s="20">
        <f>SUM(F5:F5)</f>
        <v>280</v>
      </c>
    </row>
    <row r="8" spans="1:6" ht="15.75" thickBot="1" x14ac:dyDescent="0.3">
      <c r="A8" s="72" t="s">
        <v>38</v>
      </c>
      <c r="B8" s="73"/>
      <c r="C8" s="73"/>
      <c r="D8" s="73"/>
      <c r="E8" s="74"/>
      <c r="F8" s="20">
        <v>1</v>
      </c>
    </row>
    <row r="9" spans="1:6" ht="15.75" thickBot="1" x14ac:dyDescent="0.3">
      <c r="A9" s="72" t="s">
        <v>88</v>
      </c>
      <c r="B9" s="73"/>
      <c r="C9" s="73"/>
      <c r="D9" s="73"/>
      <c r="E9" s="74"/>
      <c r="F9" s="20">
        <f>F7</f>
        <v>280</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280</v>
      </c>
    </row>
    <row r="27" spans="1:6" ht="15.75" thickBot="1" x14ac:dyDescent="0.3">
      <c r="A27" s="88" t="s">
        <v>89</v>
      </c>
      <c r="B27" s="89"/>
      <c r="C27" s="89"/>
      <c r="D27" s="89"/>
      <c r="E27" s="90"/>
      <c r="F27" s="27">
        <f>IF(E20&lt;=100,0,N45)</f>
        <v>15</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15</v>
      </c>
    </row>
    <row r="46" spans="9:14" x14ac:dyDescent="0.25">
      <c r="K46" s="62" t="s">
        <v>42</v>
      </c>
      <c r="L46" s="63"/>
      <c r="N46" s="23" t="s">
        <v>48</v>
      </c>
    </row>
    <row r="47" spans="9:14" ht="15.75" thickBot="1" x14ac:dyDescent="0.3">
      <c r="K47" s="64">
        <f>IF(F8&lt;1000,1.2,K49)</f>
        <v>1.2</v>
      </c>
      <c r="L47" s="65"/>
      <c r="N47" s="23">
        <f>IF(F26&lt;=300,15,N49)</f>
        <v>15</v>
      </c>
    </row>
    <row r="48" spans="9:14" x14ac:dyDescent="0.25">
      <c r="K48" s="62" t="s">
        <v>43</v>
      </c>
      <c r="L48" s="63"/>
      <c r="N48" s="23" t="s">
        <v>49</v>
      </c>
    </row>
    <row r="49" spans="11:14" ht="15.75" thickBot="1" x14ac:dyDescent="0.3">
      <c r="K49" s="64">
        <f>IF(F8&lt;2500,1.4,K51)</f>
        <v>1.4</v>
      </c>
      <c r="L49" s="65"/>
      <c r="N49" s="23">
        <f>IF(F26&lt;=450,30,N51)</f>
        <v>30</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341F4106-118A-47E6-A13E-AD5D4CB16308}">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C87736-AC51-4F67-B479-8480EB522178}">
          <x14:formula1>
            <xm:f>Calcoli!$C$3:$C$5</xm:f>
          </x14:formula1>
          <xm:sqref>F11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B5C46-C21B-47A8-8FFC-9C08F1833AE9}">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98</v>
      </c>
      <c r="B5" s="95">
        <v>300</v>
      </c>
      <c r="C5" s="96"/>
      <c r="D5" s="96"/>
      <c r="E5" s="97"/>
      <c r="F5" s="17">
        <v>525</v>
      </c>
    </row>
    <row r="6" spans="1:6" ht="15.75" thickBot="1" x14ac:dyDescent="0.3">
      <c r="A6" s="18" t="s">
        <v>34</v>
      </c>
      <c r="F6" s="19"/>
    </row>
    <row r="7" spans="1:6" ht="15.75" thickBot="1" x14ac:dyDescent="0.3">
      <c r="A7" s="72" t="s">
        <v>37</v>
      </c>
      <c r="B7" s="73"/>
      <c r="C7" s="73"/>
      <c r="D7" s="73"/>
      <c r="E7" s="74"/>
      <c r="F7" s="20">
        <f>SUM(F5:F5)</f>
        <v>525</v>
      </c>
    </row>
    <row r="8" spans="1:6" ht="15.75" thickBot="1" x14ac:dyDescent="0.3">
      <c r="A8" s="72" t="s">
        <v>38</v>
      </c>
      <c r="B8" s="73"/>
      <c r="C8" s="73"/>
      <c r="D8" s="73"/>
      <c r="E8" s="74"/>
      <c r="F8" s="20">
        <v>1</v>
      </c>
    </row>
    <row r="9" spans="1:6" ht="15.75" thickBot="1" x14ac:dyDescent="0.3">
      <c r="A9" s="72" t="s">
        <v>88</v>
      </c>
      <c r="B9" s="73"/>
      <c r="C9" s="73"/>
      <c r="D9" s="73"/>
      <c r="E9" s="74"/>
      <c r="F9" s="20">
        <f>F7</f>
        <v>525</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525</v>
      </c>
    </row>
    <row r="27" spans="1:6" ht="15.75" thickBot="1" x14ac:dyDescent="0.3">
      <c r="A27" s="88" t="s">
        <v>89</v>
      </c>
      <c r="B27" s="89"/>
      <c r="C27" s="89"/>
      <c r="D27" s="89"/>
      <c r="E27" s="90"/>
      <c r="F27" s="27">
        <f>IF(E20&lt;=100,0,N45)</f>
        <v>45</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45</v>
      </c>
    </row>
    <row r="46" spans="9:14" x14ac:dyDescent="0.25">
      <c r="K46" s="62" t="s">
        <v>42</v>
      </c>
      <c r="L46" s="63"/>
      <c r="N46" s="23" t="s">
        <v>48</v>
      </c>
    </row>
    <row r="47" spans="9:14" ht="15.75" thickBot="1" x14ac:dyDescent="0.3">
      <c r="K47" s="64">
        <f>IF(F8&lt;1000,1.2,K49)</f>
        <v>1.2</v>
      </c>
      <c r="L47" s="65"/>
      <c r="N47" s="23">
        <f>IF(F26&lt;=300,15,N49)</f>
        <v>45</v>
      </c>
    </row>
    <row r="48" spans="9:14" x14ac:dyDescent="0.25">
      <c r="K48" s="62" t="s">
        <v>43</v>
      </c>
      <c r="L48" s="63"/>
      <c r="N48" s="23" t="s">
        <v>49</v>
      </c>
    </row>
    <row r="49" spans="11:14" ht="15.75" thickBot="1" x14ac:dyDescent="0.3">
      <c r="K49" s="64">
        <f>IF(F8&lt;2500,1.4,K51)</f>
        <v>1.4</v>
      </c>
      <c r="L49" s="65"/>
      <c r="N49" s="23">
        <f>IF(F26&lt;=450,30,N51)</f>
        <v>45</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B89DCD24-D88B-4CCA-B29E-70BC3FA02A6B}">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C794FC2-F384-44BF-9AD0-8BE41070ACEF}">
          <x14:formula1>
            <xm:f>Calcoli!$C$3:$C$5</xm:f>
          </x14:formula1>
          <xm:sqref>F11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BD0F-2EF9-4EFE-8E72-9F568734D21D}">
  <dimension ref="A1:N61"/>
  <sheetViews>
    <sheetView zoomScaleNormal="100" workbookViewId="0">
      <selection sqref="A1:H1"/>
    </sheetView>
  </sheetViews>
  <sheetFormatPr defaultRowHeight="15" x14ac:dyDescent="0.25"/>
  <cols>
    <col min="1" max="1" width="31.710937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99</v>
      </c>
      <c r="B5" s="95">
        <v>780</v>
      </c>
      <c r="C5" s="96"/>
      <c r="D5" s="96"/>
      <c r="E5" s="97"/>
      <c r="F5" s="17">
        <v>948</v>
      </c>
    </row>
    <row r="6" spans="1:6" ht="15.75" thickBot="1" x14ac:dyDescent="0.3">
      <c r="A6" s="18" t="s">
        <v>34</v>
      </c>
      <c r="F6" s="19"/>
    </row>
    <row r="7" spans="1:6" ht="15.75" thickBot="1" x14ac:dyDescent="0.3">
      <c r="A7" s="72" t="s">
        <v>37</v>
      </c>
      <c r="B7" s="73"/>
      <c r="C7" s="73"/>
      <c r="D7" s="73"/>
      <c r="E7" s="74"/>
      <c r="F7" s="20">
        <f>SUM(F5:F5)</f>
        <v>948</v>
      </c>
    </row>
    <row r="8" spans="1:6" ht="15.75" thickBot="1" x14ac:dyDescent="0.3">
      <c r="A8" s="72" t="s">
        <v>38</v>
      </c>
      <c r="B8" s="73"/>
      <c r="C8" s="73"/>
      <c r="D8" s="73"/>
      <c r="E8" s="74"/>
      <c r="F8" s="20">
        <v>1</v>
      </c>
    </row>
    <row r="9" spans="1:6" ht="15.75" thickBot="1" x14ac:dyDescent="0.3">
      <c r="A9" s="72" t="s">
        <v>88</v>
      </c>
      <c r="B9" s="73"/>
      <c r="C9" s="73"/>
      <c r="D9" s="73"/>
      <c r="E9" s="74"/>
      <c r="F9" s="20">
        <f>F7</f>
        <v>948</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948</v>
      </c>
    </row>
    <row r="27" spans="1:6" ht="15.75" thickBot="1" x14ac:dyDescent="0.3">
      <c r="A27" s="88" t="s">
        <v>89</v>
      </c>
      <c r="B27" s="89"/>
      <c r="C27" s="89"/>
      <c r="D27" s="89"/>
      <c r="E27" s="90"/>
      <c r="F27" s="27">
        <f>IF(E20&lt;=100,0,N45)</f>
        <v>90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90</v>
      </c>
    </row>
    <row r="46" spans="9:14" x14ac:dyDescent="0.25">
      <c r="K46" s="62" t="s">
        <v>42</v>
      </c>
      <c r="L46" s="63"/>
      <c r="N46" s="23" t="s">
        <v>48</v>
      </c>
    </row>
    <row r="47" spans="9:14" ht="15.75" thickBot="1" x14ac:dyDescent="0.3">
      <c r="K47" s="64">
        <f>IF(F8&lt;1000,1.2,K49)</f>
        <v>1.2</v>
      </c>
      <c r="L47" s="65"/>
      <c r="N47" s="23">
        <f>IF(F26&lt;=300,15,N49)</f>
        <v>90</v>
      </c>
    </row>
    <row r="48" spans="9:14" x14ac:dyDescent="0.25">
      <c r="K48" s="62" t="s">
        <v>43</v>
      </c>
      <c r="L48" s="63"/>
      <c r="N48" s="23" t="s">
        <v>49</v>
      </c>
    </row>
    <row r="49" spans="11:14" ht="15.75" thickBot="1" x14ac:dyDescent="0.3">
      <c r="K49" s="64">
        <f>IF(F8&lt;2500,1.4,K51)</f>
        <v>1.4</v>
      </c>
      <c r="L49" s="65"/>
      <c r="N49" s="23">
        <f>IF(F26&lt;=450,30,N51)</f>
        <v>90</v>
      </c>
    </row>
    <row r="50" spans="11:14" x14ac:dyDescent="0.25">
      <c r="K50" s="62" t="s">
        <v>44</v>
      </c>
      <c r="L50" s="63"/>
      <c r="N50" s="23" t="s">
        <v>50</v>
      </c>
    </row>
    <row r="51" spans="11:14" ht="15.75" thickBot="1" x14ac:dyDescent="0.3">
      <c r="K51" s="64">
        <f>IF(F8&lt;5000,1.6,K53)</f>
        <v>1.6</v>
      </c>
      <c r="L51" s="65"/>
      <c r="N51" s="23">
        <f>IF(F26&lt;=600,45,N53)</f>
        <v>90</v>
      </c>
    </row>
    <row r="52" spans="11:14" x14ac:dyDescent="0.25">
      <c r="K52" s="62" t="s">
        <v>45</v>
      </c>
      <c r="L52" s="63"/>
      <c r="N52" s="23" t="s">
        <v>51</v>
      </c>
    </row>
    <row r="53" spans="11:14" ht="15.75" thickBot="1" x14ac:dyDescent="0.3">
      <c r="K53" s="64">
        <f>IF(F8&lt;10000,1.8,2)</f>
        <v>1.8</v>
      </c>
      <c r="L53" s="65"/>
      <c r="N53" s="23">
        <f>IF(F26&lt;=900,60,N55)</f>
        <v>90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B636C90F-4E29-4BA7-978C-3933401ED575}">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D2EE83-F14D-495F-B32C-C6625D3BC775}">
          <x14:formula1>
            <xm:f>Calcoli!$C$3:$C$5</xm:f>
          </x14:formula1>
          <xm:sqref>F11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91FBA-68F1-45C9-A08B-A9E982FC7799}">
  <dimension ref="A1:N61"/>
  <sheetViews>
    <sheetView zoomScaleNormal="100" workbookViewId="0">
      <selection sqref="A1:H1"/>
    </sheetView>
  </sheetViews>
  <sheetFormatPr defaultRowHeight="15" x14ac:dyDescent="0.25"/>
  <cols>
    <col min="1" max="1" width="49.140625" style="8" bestFit="1" customWidth="1"/>
    <col min="2" max="2" width="20.42578125" style="8" bestFit="1" customWidth="1"/>
    <col min="3" max="3" width="12.7109375" style="8" customWidth="1"/>
    <col min="4" max="4" width="15.7109375" style="8" customWidth="1"/>
    <col min="5" max="5" width="12.7109375" style="8" customWidth="1"/>
    <col min="6" max="6" width="14.85546875" style="8" bestFit="1" customWidth="1"/>
    <col min="7" max="8" width="9.140625" style="8"/>
    <col min="9" max="13" width="9.140625" style="8" customWidth="1"/>
    <col min="14" max="14" width="16.85546875" style="8" customWidth="1"/>
    <col min="15" max="15" width="9.140625" style="8"/>
    <col min="16" max="16" width="16.85546875" style="8" bestFit="1" customWidth="1"/>
    <col min="17" max="16384" width="9.140625" style="8"/>
  </cols>
  <sheetData>
    <row r="1" spans="1:6" ht="15.75" thickBot="1" x14ac:dyDescent="0.3">
      <c r="A1" s="66" t="s">
        <v>0</v>
      </c>
      <c r="B1" s="67"/>
      <c r="C1" s="67"/>
      <c r="D1" s="67"/>
      <c r="E1" s="67"/>
      <c r="F1" s="68"/>
    </row>
    <row r="2" spans="1:6" ht="15.75" thickBot="1" x14ac:dyDescent="0.3">
      <c r="A2" s="69" t="s">
        <v>21</v>
      </c>
      <c r="B2" s="70"/>
      <c r="C2" s="70"/>
      <c r="D2" s="70"/>
      <c r="E2" s="70"/>
      <c r="F2" s="71"/>
    </row>
    <row r="3" spans="1:6" ht="15.75" thickBot="1" x14ac:dyDescent="0.3">
      <c r="A3" s="72" t="s">
        <v>22</v>
      </c>
      <c r="B3" s="73"/>
      <c r="C3" s="73"/>
      <c r="D3" s="73"/>
      <c r="E3" s="73"/>
      <c r="F3" s="74"/>
    </row>
    <row r="4" spans="1:6" s="13" customFormat="1" x14ac:dyDescent="0.25">
      <c r="A4" s="9" t="s">
        <v>23</v>
      </c>
      <c r="B4" s="92" t="s">
        <v>91</v>
      </c>
      <c r="C4" s="93"/>
      <c r="D4" s="93"/>
      <c r="E4" s="94"/>
      <c r="F4" s="12" t="s">
        <v>95</v>
      </c>
    </row>
    <row r="5" spans="1:6" x14ac:dyDescent="0.25">
      <c r="A5" s="15" t="s">
        <v>102</v>
      </c>
      <c r="B5" s="95">
        <v>300</v>
      </c>
      <c r="C5" s="96"/>
      <c r="D5" s="96"/>
      <c r="E5" s="97"/>
      <c r="F5" s="17">
        <v>365</v>
      </c>
    </row>
    <row r="6" spans="1:6" ht="15.75" thickBot="1" x14ac:dyDescent="0.3">
      <c r="A6" s="18" t="s">
        <v>34</v>
      </c>
      <c r="F6" s="19"/>
    </row>
    <row r="7" spans="1:6" ht="15.75" thickBot="1" x14ac:dyDescent="0.3">
      <c r="A7" s="72" t="s">
        <v>37</v>
      </c>
      <c r="B7" s="73"/>
      <c r="C7" s="73"/>
      <c r="D7" s="73"/>
      <c r="E7" s="74"/>
      <c r="F7" s="20">
        <f>SUM(F5:F5)</f>
        <v>365</v>
      </c>
    </row>
    <row r="8" spans="1:6" ht="15.75" thickBot="1" x14ac:dyDescent="0.3">
      <c r="A8" s="72" t="s">
        <v>38</v>
      </c>
      <c r="B8" s="73"/>
      <c r="C8" s="73"/>
      <c r="D8" s="73"/>
      <c r="E8" s="74"/>
      <c r="F8" s="20">
        <v>1</v>
      </c>
    </row>
    <row r="9" spans="1:6" ht="15.75" thickBot="1" x14ac:dyDescent="0.3">
      <c r="A9" s="72" t="s">
        <v>88</v>
      </c>
      <c r="B9" s="73"/>
      <c r="C9" s="73"/>
      <c r="D9" s="73"/>
      <c r="E9" s="74"/>
      <c r="F9" s="20">
        <f>F7</f>
        <v>365</v>
      </c>
    </row>
    <row r="10" spans="1:6" ht="15.75" thickBot="1" x14ac:dyDescent="0.3">
      <c r="A10" s="72" t="s">
        <v>58</v>
      </c>
      <c r="B10" s="73"/>
      <c r="C10" s="73"/>
      <c r="D10" s="73"/>
      <c r="E10" s="74"/>
      <c r="F10" s="20">
        <f>K45</f>
        <v>1</v>
      </c>
    </row>
    <row r="11" spans="1:6" ht="15.75" thickBot="1" x14ac:dyDescent="0.3">
      <c r="A11" s="72" t="s">
        <v>57</v>
      </c>
      <c r="B11" s="73"/>
      <c r="C11" s="73"/>
      <c r="D11" s="73"/>
      <c r="E11" s="74"/>
      <c r="F11" s="20">
        <v>1</v>
      </c>
    </row>
    <row r="12" spans="1:6" ht="15.75" thickBot="1" x14ac:dyDescent="0.3">
      <c r="A12" s="69" t="s">
        <v>6</v>
      </c>
      <c r="B12" s="70"/>
      <c r="C12" s="70"/>
      <c r="D12" s="70"/>
      <c r="E12" s="70"/>
      <c r="F12" s="71"/>
    </row>
    <row r="13" spans="1:6" x14ac:dyDescent="0.25">
      <c r="A13" s="80" t="s">
        <v>59</v>
      </c>
      <c r="B13" s="81"/>
      <c r="C13" s="82"/>
      <c r="D13" s="77" t="s">
        <v>60</v>
      </c>
      <c r="E13" s="78"/>
      <c r="F13" s="79"/>
    </row>
    <row r="14" spans="1:6" ht="30.75" customHeight="1" x14ac:dyDescent="0.25">
      <c r="A14" s="84" t="s">
        <v>61</v>
      </c>
      <c r="B14" s="83" t="s">
        <v>62</v>
      </c>
      <c r="C14" s="83"/>
      <c r="D14" s="25" t="s">
        <v>63</v>
      </c>
      <c r="E14" s="25" t="s">
        <v>65</v>
      </c>
      <c r="F14" s="25">
        <f>IF(E14="no",1,0.9)</f>
        <v>1</v>
      </c>
    </row>
    <row r="15" spans="1:6" ht="30.75" customHeight="1" x14ac:dyDescent="0.25">
      <c r="A15" s="85"/>
      <c r="B15" s="83" t="s">
        <v>66</v>
      </c>
      <c r="C15" s="83"/>
      <c r="D15" s="25" t="s">
        <v>67</v>
      </c>
      <c r="E15" s="25" t="s">
        <v>65</v>
      </c>
      <c r="F15" s="25">
        <f>IF(E15="no",1,0.8)</f>
        <v>1</v>
      </c>
    </row>
    <row r="16" spans="1:6" ht="46.5" customHeight="1" x14ac:dyDescent="0.25">
      <c r="A16" s="84" t="s">
        <v>68</v>
      </c>
      <c r="B16" s="83" t="s">
        <v>69</v>
      </c>
      <c r="C16" s="83"/>
      <c r="D16" s="25" t="s">
        <v>70</v>
      </c>
      <c r="E16" s="25" t="s">
        <v>65</v>
      </c>
      <c r="F16" s="25">
        <f>IF(E16="no",1,0.54)</f>
        <v>1</v>
      </c>
    </row>
    <row r="17" spans="1:6" ht="46.5" customHeight="1" x14ac:dyDescent="0.25">
      <c r="A17" s="86"/>
      <c r="B17" s="83" t="s">
        <v>74</v>
      </c>
      <c r="C17" s="83"/>
      <c r="D17" s="25" t="s">
        <v>71</v>
      </c>
      <c r="E17" s="25" t="s">
        <v>65</v>
      </c>
      <c r="F17" s="25">
        <f>IF(E17="no",1,0.72)</f>
        <v>1</v>
      </c>
    </row>
    <row r="18" spans="1:6" ht="46.5" customHeight="1" x14ac:dyDescent="0.25">
      <c r="A18" s="86"/>
      <c r="B18" s="83" t="s">
        <v>75</v>
      </c>
      <c r="C18" s="83"/>
      <c r="D18" s="25" t="s">
        <v>72</v>
      </c>
      <c r="E18" s="25" t="s">
        <v>65</v>
      </c>
      <c r="F18" s="25">
        <f>IF(E18="no",1,0.48)</f>
        <v>1</v>
      </c>
    </row>
    <row r="19" spans="1:6" ht="46.5" customHeight="1" x14ac:dyDescent="0.25">
      <c r="A19" s="85"/>
      <c r="B19" s="83" t="s">
        <v>76</v>
      </c>
      <c r="C19" s="83"/>
      <c r="D19" s="25" t="s">
        <v>73</v>
      </c>
      <c r="E19" s="25" t="s">
        <v>65</v>
      </c>
      <c r="F19" s="25">
        <f>IF(E19="no",1,0.64)</f>
        <v>1</v>
      </c>
    </row>
    <row r="20" spans="1:6" x14ac:dyDescent="0.25">
      <c r="A20" s="91" t="s">
        <v>78</v>
      </c>
      <c r="B20" s="91"/>
      <c r="C20" s="91"/>
      <c r="D20" s="25" t="s">
        <v>77</v>
      </c>
      <c r="E20" s="25" t="s">
        <v>65</v>
      </c>
      <c r="F20" s="25">
        <f>IF(E20="no",1,0.9)</f>
        <v>1</v>
      </c>
    </row>
    <row r="21" spans="1:6" x14ac:dyDescent="0.25">
      <c r="A21" s="91" t="s">
        <v>79</v>
      </c>
      <c r="B21" s="91"/>
      <c r="C21" s="91"/>
      <c r="D21" s="25" t="s">
        <v>80</v>
      </c>
      <c r="E21" s="25" t="s">
        <v>65</v>
      </c>
      <c r="F21" s="25">
        <f t="shared" ref="F21" si="0">IF(E21="no",1,0.9)</f>
        <v>1</v>
      </c>
    </row>
    <row r="22" spans="1:6" x14ac:dyDescent="0.25">
      <c r="A22" s="91" t="s">
        <v>83</v>
      </c>
      <c r="B22" s="91"/>
      <c r="C22" s="91"/>
      <c r="D22" s="25" t="s">
        <v>81</v>
      </c>
      <c r="E22" s="25" t="s">
        <v>65</v>
      </c>
      <c r="F22" s="25">
        <f>IF(E22="no",1,0.85)</f>
        <v>1</v>
      </c>
    </row>
    <row r="23" spans="1:6" x14ac:dyDescent="0.25">
      <c r="A23" s="91" t="s">
        <v>84</v>
      </c>
      <c r="B23" s="91"/>
      <c r="C23" s="91"/>
      <c r="D23" s="25" t="s">
        <v>82</v>
      </c>
      <c r="E23" s="25" t="s">
        <v>65</v>
      </c>
      <c r="F23" s="25">
        <f>IF(E23="no",1,0.81)</f>
        <v>1</v>
      </c>
    </row>
    <row r="24" spans="1:6" ht="15.75" thickBot="1" x14ac:dyDescent="0.3">
      <c r="A24" s="87" t="s">
        <v>85</v>
      </c>
      <c r="B24" s="87"/>
      <c r="C24" s="87"/>
      <c r="D24" s="87"/>
      <c r="E24" s="87"/>
      <c r="F24" s="87"/>
    </row>
    <row r="25" spans="1:6" ht="15.75" thickBot="1" x14ac:dyDescent="0.3">
      <c r="A25" s="72" t="s">
        <v>86</v>
      </c>
      <c r="B25" s="73"/>
      <c r="C25" s="73"/>
      <c r="D25" s="73"/>
      <c r="E25" s="74"/>
      <c r="F25" s="26">
        <f>F14*F15*F16*F17*F18*F19*F20*F21*F22*F23</f>
        <v>1</v>
      </c>
    </row>
    <row r="26" spans="1:6" ht="15.75" thickBot="1" x14ac:dyDescent="0.3">
      <c r="A26" s="88" t="s">
        <v>87</v>
      </c>
      <c r="B26" s="89"/>
      <c r="C26" s="89"/>
      <c r="D26" s="89"/>
      <c r="E26" s="90"/>
      <c r="F26" s="27">
        <f>F9*F10*F11*F25</f>
        <v>365</v>
      </c>
    </row>
    <row r="27" spans="1:6" ht="15.75" thickBot="1" x14ac:dyDescent="0.3">
      <c r="A27" s="88" t="s">
        <v>89</v>
      </c>
      <c r="B27" s="89"/>
      <c r="C27" s="89"/>
      <c r="D27" s="89"/>
      <c r="E27" s="90"/>
      <c r="F27" s="27">
        <f>IF(E20&lt;=100,0,N45)</f>
        <v>30</v>
      </c>
    </row>
    <row r="42" spans="9:14" ht="15.75" thickBot="1" x14ac:dyDescent="0.3"/>
    <row r="43" spans="9:14" ht="15.75" thickBot="1" x14ac:dyDescent="0.3">
      <c r="K43" s="75" t="s">
        <v>39</v>
      </c>
      <c r="L43" s="76"/>
      <c r="N43" s="21" t="s">
        <v>40</v>
      </c>
    </row>
    <row r="44" spans="9:14" x14ac:dyDescent="0.25">
      <c r="I44" s="8" t="s">
        <v>64</v>
      </c>
      <c r="K44" s="62" t="s">
        <v>41</v>
      </c>
      <c r="L44" s="63"/>
      <c r="N44" s="22" t="s">
        <v>47</v>
      </c>
    </row>
    <row r="45" spans="9:14" ht="15.75" thickBot="1" x14ac:dyDescent="0.3">
      <c r="I45" s="8" t="s">
        <v>65</v>
      </c>
      <c r="K45" s="64">
        <f>IF(F8&lt;500,1,K47)</f>
        <v>1</v>
      </c>
      <c r="L45" s="65"/>
      <c r="N45" s="23">
        <f>IF(F26&lt;=200,0,N47)</f>
        <v>30</v>
      </c>
    </row>
    <row r="46" spans="9:14" x14ac:dyDescent="0.25">
      <c r="K46" s="62" t="s">
        <v>42</v>
      </c>
      <c r="L46" s="63"/>
      <c r="N46" s="23" t="s">
        <v>48</v>
      </c>
    </row>
    <row r="47" spans="9:14" ht="15.75" thickBot="1" x14ac:dyDescent="0.3">
      <c r="K47" s="64">
        <f>IF(F8&lt;1000,1.2,K49)</f>
        <v>1.2</v>
      </c>
      <c r="L47" s="65"/>
      <c r="N47" s="23">
        <f>IF(F26&lt;=300,15,N49)</f>
        <v>30</v>
      </c>
    </row>
    <row r="48" spans="9:14" x14ac:dyDescent="0.25">
      <c r="K48" s="62" t="s">
        <v>43</v>
      </c>
      <c r="L48" s="63"/>
      <c r="N48" s="23" t="s">
        <v>49</v>
      </c>
    </row>
    <row r="49" spans="11:14" ht="15.75" thickBot="1" x14ac:dyDescent="0.3">
      <c r="K49" s="64">
        <f>IF(F8&lt;2500,1.4,K51)</f>
        <v>1.4</v>
      </c>
      <c r="L49" s="65"/>
      <c r="N49" s="23">
        <f>IF(F26&lt;=450,30,N51)</f>
        <v>30</v>
      </c>
    </row>
    <row r="50" spans="11:14" x14ac:dyDescent="0.25">
      <c r="K50" s="62" t="s">
        <v>44</v>
      </c>
      <c r="L50" s="63"/>
      <c r="N50" s="23" t="s">
        <v>50</v>
      </c>
    </row>
    <row r="51" spans="11:14" ht="15.75" thickBot="1" x14ac:dyDescent="0.3">
      <c r="K51" s="64">
        <f>IF(F8&lt;5000,1.6,K53)</f>
        <v>1.6</v>
      </c>
      <c r="L51" s="65"/>
      <c r="N51" s="23">
        <f>IF(F26&lt;=600,45,N53)</f>
        <v>45</v>
      </c>
    </row>
    <row r="52" spans="11:14" x14ac:dyDescent="0.25">
      <c r="K52" s="62" t="s">
        <v>45</v>
      </c>
      <c r="L52" s="63"/>
      <c r="N52" s="23" t="s">
        <v>51</v>
      </c>
    </row>
    <row r="53" spans="11:14" ht="15.75" thickBot="1" x14ac:dyDescent="0.3">
      <c r="K53" s="64">
        <f>IF(F8&lt;10000,1.8,2)</f>
        <v>1.8</v>
      </c>
      <c r="L53" s="65"/>
      <c r="N53" s="23">
        <f>IF(F26&lt;=900,60,N55)</f>
        <v>60</v>
      </c>
    </row>
    <row r="54" spans="11:14" x14ac:dyDescent="0.25">
      <c r="K54" s="62" t="s">
        <v>46</v>
      </c>
      <c r="L54" s="63"/>
      <c r="N54" s="23" t="s">
        <v>52</v>
      </c>
    </row>
    <row r="55" spans="11:14" ht="15.75" thickBot="1" x14ac:dyDescent="0.3">
      <c r="K55" s="64">
        <v>2</v>
      </c>
      <c r="L55" s="65"/>
      <c r="N55" s="23">
        <f>IF(F26&lt;=1200,90,N57)</f>
        <v>90</v>
      </c>
    </row>
    <row r="56" spans="11:14" x14ac:dyDescent="0.25">
      <c r="N56" s="23" t="s">
        <v>53</v>
      </c>
    </row>
    <row r="57" spans="11:14" x14ac:dyDescent="0.25">
      <c r="N57" s="23">
        <f>IF(F26&lt;=1800,120,N59)</f>
        <v>120</v>
      </c>
    </row>
    <row r="58" spans="11:14" x14ac:dyDescent="0.25">
      <c r="N58" s="23" t="s">
        <v>54</v>
      </c>
    </row>
    <row r="59" spans="11:14" x14ac:dyDescent="0.25">
      <c r="N59" s="23">
        <f>IF(F26&lt;=2400,180,240)</f>
        <v>180</v>
      </c>
    </row>
    <row r="60" spans="11:14" x14ac:dyDescent="0.25">
      <c r="N60" s="23" t="s">
        <v>55</v>
      </c>
    </row>
    <row r="61" spans="11:14" ht="15.75" thickBot="1" x14ac:dyDescent="0.3">
      <c r="N61" s="24">
        <f>240</f>
        <v>240</v>
      </c>
    </row>
  </sheetData>
  <mergeCells count="42">
    <mergeCell ref="K53:L53"/>
    <mergeCell ref="K54:L54"/>
    <mergeCell ref="K55:L55"/>
    <mergeCell ref="K47:L47"/>
    <mergeCell ref="K48:L48"/>
    <mergeCell ref="K49:L49"/>
    <mergeCell ref="K50:L50"/>
    <mergeCell ref="K51:L51"/>
    <mergeCell ref="K52:L52"/>
    <mergeCell ref="K46:L46"/>
    <mergeCell ref="A20:C20"/>
    <mergeCell ref="A21:C21"/>
    <mergeCell ref="A22:C22"/>
    <mergeCell ref="A23:C23"/>
    <mergeCell ref="A24:F24"/>
    <mergeCell ref="A25:E25"/>
    <mergeCell ref="A26:E26"/>
    <mergeCell ref="A27:E27"/>
    <mergeCell ref="K43:L43"/>
    <mergeCell ref="K44:L44"/>
    <mergeCell ref="K45:L45"/>
    <mergeCell ref="A14:A15"/>
    <mergeCell ref="B14:C14"/>
    <mergeCell ref="B15:C15"/>
    <mergeCell ref="A16:A19"/>
    <mergeCell ref="B16:C16"/>
    <mergeCell ref="B17:C17"/>
    <mergeCell ref="B18:C18"/>
    <mergeCell ref="B19:C19"/>
    <mergeCell ref="A13:C13"/>
    <mergeCell ref="D13:F13"/>
    <mergeCell ref="A1:F1"/>
    <mergeCell ref="A2:F2"/>
    <mergeCell ref="A3:F3"/>
    <mergeCell ref="B4:E4"/>
    <mergeCell ref="B5:E5"/>
    <mergeCell ref="A7:E7"/>
    <mergeCell ref="A8:E8"/>
    <mergeCell ref="A9:E9"/>
    <mergeCell ref="A10:E10"/>
    <mergeCell ref="A11:E11"/>
    <mergeCell ref="A12:F12"/>
  </mergeCells>
  <dataValidations count="1">
    <dataValidation type="list" allowBlank="1" showInputMessage="1" showErrorMessage="1" sqref="E14:E23" xr:uid="{9A16E1A5-309F-4AC3-8A3B-FB2DD61064BF}">
      <formula1>$I$44:$I$45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04909AA-2CA3-42A2-91DE-4FDF6FF3A2AB}">
          <x14:formula1>
            <xm:f>Calcoli!$C$3:$C$5</xm:f>
          </x14:formula1>
          <xm:sqref>F11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14</vt:i4>
      </vt:variant>
    </vt:vector>
  </HeadingPairs>
  <TitlesOfParts>
    <vt:vector size="14" baseType="lpstr">
      <vt:lpstr>Definizioni - Procedura calcolo</vt:lpstr>
      <vt:lpstr>Calcoli</vt:lpstr>
      <vt:lpstr>Att.tà produttive</vt:lpstr>
      <vt:lpstr>RTV V.4 - UFFICI</vt:lpstr>
      <vt:lpstr>RTV V.5 - ALBERGHI</vt:lpstr>
      <vt:lpstr>RTV V.6 - AUTORIMESSA</vt:lpstr>
      <vt:lpstr>RTV V.7 - SCUOLE</vt:lpstr>
      <vt:lpstr>RTV V.8 - CENTRI COMM</vt:lpstr>
      <vt:lpstr>RTV V.9 - ASILI NIDO</vt:lpstr>
      <vt:lpstr>RTV V.10 - MUSEI</vt:lpstr>
      <vt:lpstr>RTV V.11 - OSPEDALI</vt:lpstr>
      <vt:lpstr>RTV V.12 - ED. TUTELATI</vt:lpstr>
      <vt:lpstr>RTV V.14 - CIVILE ABITAZIONE</vt:lpstr>
      <vt:lpstr>RTV V.15 - PUBBL SPETT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Zoeddu</dc:creator>
  <cp:lastModifiedBy>Nicola</cp:lastModifiedBy>
  <dcterms:created xsi:type="dcterms:W3CDTF">2024-04-24T06:56:58Z</dcterms:created>
  <dcterms:modified xsi:type="dcterms:W3CDTF">2024-05-31T13:12:23Z</dcterms:modified>
</cp:coreProperties>
</file>